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68" windowHeight="9192"/>
  </bookViews>
  <sheets>
    <sheet name="SHKs ab 01.03.2025" sheetId="5" r:id="rId1"/>
    <sheet name="Hilfstabelle 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24" i="5"/>
  <c r="F24" i="5" s="1"/>
  <c r="C25" i="5"/>
  <c r="F25" i="5" s="1"/>
  <c r="C26" i="5"/>
  <c r="D26" i="5" s="1"/>
  <c r="E26" i="5" s="1"/>
  <c r="C27" i="5"/>
  <c r="D27" i="5" s="1"/>
  <c r="E27" i="5" s="1"/>
  <c r="C28" i="5"/>
  <c r="D28" i="5" s="1"/>
  <c r="C29" i="5"/>
  <c r="D29" i="5" s="1"/>
  <c r="C30" i="5"/>
  <c r="F30" i="5"/>
  <c r="C31" i="5"/>
  <c r="F31" i="5" s="1"/>
  <c r="G31" i="5" s="1"/>
  <c r="C32" i="5"/>
  <c r="F32" i="5" s="1"/>
  <c r="C33" i="5"/>
  <c r="F33" i="5" s="1"/>
  <c r="C34" i="5"/>
  <c r="F34" i="5" s="1"/>
  <c r="G34" i="5" s="1"/>
  <c r="C35" i="5"/>
  <c r="F35" i="5" s="1"/>
  <c r="G35" i="5" s="1"/>
  <c r="C36" i="5"/>
  <c r="F36" i="5" s="1"/>
  <c r="C37" i="5"/>
  <c r="F37" i="5"/>
  <c r="G37" i="5" s="1"/>
  <c r="C38" i="5"/>
  <c r="F38" i="5" s="1"/>
  <c r="G38" i="5" s="1"/>
  <c r="F26" i="5" l="1"/>
  <c r="G32" i="5"/>
  <c r="D24" i="5"/>
  <c r="E24" i="5" s="1"/>
  <c r="F27" i="5"/>
  <c r="G27" i="5" s="1"/>
  <c r="G26" i="5"/>
  <c r="D25" i="5"/>
  <c r="E25" i="5" s="1"/>
  <c r="D30" i="5"/>
  <c r="E30" i="5"/>
  <c r="G30" i="5"/>
  <c r="G33" i="5"/>
  <c r="E29" i="5"/>
  <c r="G25" i="5"/>
  <c r="E28" i="5"/>
  <c r="G36" i="5"/>
  <c r="F28" i="5"/>
  <c r="G28" i="5" s="1"/>
  <c r="F29" i="5"/>
  <c r="G29" i="5" s="1"/>
  <c r="G24" i="5"/>
  <c r="C14" i="5" l="1"/>
  <c r="G5" i="6" l="1"/>
  <c r="I5" i="6" s="1"/>
  <c r="F5" i="6"/>
  <c r="G4" i="6"/>
  <c r="F4" i="6"/>
  <c r="H4" i="6" l="1"/>
  <c r="I4" i="6" s="1"/>
  <c r="F7" i="6"/>
  <c r="H5" i="6"/>
  <c r="C15" i="5" l="1"/>
  <c r="F15" i="5" s="1"/>
</calcChain>
</file>

<file path=xl/sharedStrings.xml><?xml version="1.0" encoding="utf-8"?>
<sst xmlns="http://schemas.openxmlformats.org/spreadsheetml/2006/main" count="39" uniqueCount="37">
  <si>
    <t>Arbeitszeit</t>
  </si>
  <si>
    <t>monatliche Vergütung</t>
  </si>
  <si>
    <t xml:space="preserve">mtl. Pauschalbeitrag </t>
  </si>
  <si>
    <t>mtl. Vergütung incl.</t>
  </si>
  <si>
    <t>mtl. Beitrag zur Renten-</t>
  </si>
  <si>
    <t>(Wochenstunden)</t>
  </si>
  <si>
    <r>
      <t xml:space="preserve">ohne Beiträge </t>
    </r>
    <r>
      <rPr>
        <b/>
        <sz val="10"/>
        <rFont val="Arial"/>
        <family val="2"/>
      </rPr>
      <t>*I</t>
    </r>
  </si>
  <si>
    <r>
      <t xml:space="preserve">zur Sozialversicherung </t>
    </r>
    <r>
      <rPr>
        <b/>
        <sz val="10"/>
        <rFont val="Arial"/>
        <family val="2"/>
      </rPr>
      <t>*II</t>
    </r>
  </si>
  <si>
    <t>Sozialversicherung</t>
  </si>
  <si>
    <r>
      <t xml:space="preserve">versicherung (9,30%) </t>
    </r>
    <r>
      <rPr>
        <b/>
        <sz val="10"/>
        <rFont val="Arial"/>
        <family val="2"/>
      </rPr>
      <t>*III</t>
    </r>
  </si>
  <si>
    <t>Rentenversicherung</t>
  </si>
  <si>
    <t>Dienstvertrag</t>
  </si>
  <si>
    <t>Beschäftigungsbeginn</t>
  </si>
  <si>
    <t>Stundenlohn</t>
  </si>
  <si>
    <t>Beschäftigungsende*</t>
  </si>
  <si>
    <t>Wochenstunden</t>
  </si>
  <si>
    <t>Berechnung</t>
  </si>
  <si>
    <r>
      <t>monatliche Vergütung der 
der Hilfskraft (</t>
    </r>
    <r>
      <rPr>
        <b/>
        <sz val="11"/>
        <color theme="1"/>
        <rFont val="Calibri"/>
        <family val="2"/>
        <scheme val="minor"/>
      </rPr>
      <t>*I)</t>
    </r>
  </si>
  <si>
    <t>Arbeitgeberkosten (*II/III)</t>
  </si>
  <si>
    <t>zu verrechnender 
Betrag pro Monat</t>
  </si>
  <si>
    <t>Gesamtbetrag für den
angegebenen Zeitraum</t>
  </si>
  <si>
    <t>Monate</t>
  </si>
  <si>
    <t>Tage</t>
  </si>
  <si>
    <t>Beginn</t>
  </si>
  <si>
    <t>Ende</t>
  </si>
  <si>
    <t>ganze Monate</t>
  </si>
  <si>
    <t>Monat</t>
  </si>
  <si>
    <t>relevate Tage</t>
  </si>
  <si>
    <t>Tage Monat</t>
  </si>
  <si>
    <t>SHK</t>
  </si>
  <si>
    <r>
      <t xml:space="preserve">* Zeiträume, die über den Jahreswechsel gehen, müssen bei der Berechnung separat berechnet werden.
z.B.:    </t>
    </r>
    <r>
      <rPr>
        <sz val="10"/>
        <color rgb="FFFF0000"/>
        <rFont val="Myriad Pro"/>
        <family val="2"/>
      </rPr>
      <t xml:space="preserve">falsch: </t>
    </r>
    <r>
      <rPr>
        <sz val="10"/>
        <rFont val="Myriad Pro"/>
        <family val="2"/>
      </rPr>
      <t xml:space="preserve">      02.11.2025 - 28.02.2026
           richtig:       02.11.2025 - 31.12.2025
                            +  01.01.2026 - 28.02.2026</t>
    </r>
  </si>
  <si>
    <t>Ab 01.03.2025 Kalkulationsrechner Hilfskraftvergütung - Studentische Hilfskräfte</t>
  </si>
  <si>
    <t>Ab 01.03.2025 Vergütung der studentischen Hilfskräfte/Tutor*innen 13,98 € / Std.</t>
  </si>
  <si>
    <r>
      <t>*I    13,98 € x 4,348</t>
    </r>
    <r>
      <rPr>
        <sz val="10"/>
        <rFont val="Arial"/>
        <family val="2"/>
      </rPr>
      <t xml:space="preserve"> (durchschnittl. Wochenfaktor) x Anzahl der Wochenstunden.</t>
    </r>
  </si>
  <si>
    <t>Stand 05/2025</t>
  </si>
  <si>
    <r>
      <t>*II</t>
    </r>
    <r>
      <rPr>
        <sz val="10"/>
        <rFont val="Arial"/>
        <family val="2"/>
      </rPr>
      <t xml:space="preserve">   bis </t>
    </r>
    <r>
      <rPr>
        <b/>
        <sz val="10"/>
        <rFont val="Arial"/>
        <family val="2"/>
      </rPr>
      <t>556,00  €</t>
    </r>
    <r>
      <rPr>
        <sz val="10"/>
        <rFont val="Arial"/>
        <family val="2"/>
      </rPr>
      <t xml:space="preserve"> ist ein monatlicher Pauschalbeitrag von</t>
    </r>
    <r>
      <rPr>
        <b/>
        <sz val="10"/>
        <rFont val="Arial"/>
        <family val="2"/>
      </rPr>
      <t xml:space="preserve"> 28 </t>
    </r>
    <r>
      <rPr>
        <sz val="10"/>
        <rFont val="Arial"/>
        <family val="2"/>
      </rPr>
      <t>% (13% Krankenversicherung, 15 % Rentenversicherung) zu zahlen</t>
    </r>
  </si>
  <si>
    <r>
      <t xml:space="preserve">*III </t>
    </r>
    <r>
      <rPr>
        <sz val="10"/>
        <rFont val="Arial"/>
        <family val="2"/>
      </rPr>
      <t xml:space="preserve"> ab  </t>
    </r>
    <r>
      <rPr>
        <b/>
        <sz val="10"/>
        <rFont val="Arial"/>
        <family val="2"/>
      </rPr>
      <t>556,01 €</t>
    </r>
    <r>
      <rPr>
        <sz val="10"/>
        <rFont val="Arial"/>
        <family val="2"/>
      </rPr>
      <t xml:space="preserve">  oder bei mehreren  Arbeitgebern ist lediglich der Beitrag zur Rentenversicherung zu entrichten.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</si>
</sst>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D_M"/>
    <numFmt numFmtId="165" formatCode="#,##0.00\ &quot;€&quot;"/>
    <numFmt numFmtId="166" formatCode="0\ &quot;Stunden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yriad Pro"/>
      <family val="2"/>
    </font>
    <font>
      <b/>
      <sz val="12"/>
      <name val="Arial"/>
      <family val="2"/>
    </font>
    <font>
      <b/>
      <sz val="10"/>
      <name val="Myriad Pro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rgb="FFFF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96">
    <xf numFmtId="0" fontId="0" fillId="0" borderId="0" xfId="0"/>
    <xf numFmtId="164" fontId="4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164" fontId="7" fillId="2" borderId="4" xfId="2" applyNumberFormat="1" applyFont="1" applyFill="1" applyBorder="1" applyAlignment="1">
      <alignment horizontal="center" vertical="center"/>
    </xf>
    <xf numFmtId="164" fontId="7" fillId="2" borderId="5" xfId="2" applyNumberFormat="1" applyFont="1" applyFill="1" applyBorder="1" applyAlignment="1">
      <alignment horizontal="center" vertical="center"/>
    </xf>
    <xf numFmtId="164" fontId="8" fillId="0" borderId="5" xfId="2" applyNumberFormat="1" applyFont="1" applyFill="1" applyBorder="1" applyAlignment="1">
      <alignment vertical="center"/>
    </xf>
    <xf numFmtId="164" fontId="7" fillId="0" borderId="5" xfId="2" applyNumberFormat="1" applyFont="1" applyFill="1" applyBorder="1" applyAlignment="1">
      <alignment vertical="center"/>
    </xf>
    <xf numFmtId="164" fontId="8" fillId="2" borderId="6" xfId="2" applyNumberFormat="1" applyFont="1" applyFill="1" applyBorder="1" applyAlignment="1">
      <alignment horizontal="center" vertical="center"/>
    </xf>
    <xf numFmtId="164" fontId="7" fillId="0" borderId="8" xfId="2" applyNumberFormat="1" applyFont="1" applyFill="1" applyBorder="1" applyAlignment="1">
      <alignment vertical="center"/>
    </xf>
    <xf numFmtId="164" fontId="9" fillId="2" borderId="9" xfId="2" applyNumberFormat="1" applyFont="1" applyFill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3" borderId="12" xfId="2" applyNumberFormat="1" applyFont="1" applyFill="1" applyBorder="1" applyAlignment="1">
      <alignment horizontal="center"/>
    </xf>
    <xf numFmtId="165" fontId="8" fillId="3" borderId="13" xfId="2" applyNumberFormat="1" applyFont="1" applyFill="1" applyBorder="1" applyAlignment="1">
      <alignment horizont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3" borderId="8" xfId="2" applyNumberFormat="1" applyFont="1" applyFill="1" applyBorder="1" applyAlignment="1">
      <alignment horizont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3" borderId="11" xfId="2" applyNumberFormat="1" applyFont="1" applyFill="1" applyBorder="1" applyAlignment="1">
      <alignment horizontal="center"/>
    </xf>
    <xf numFmtId="165" fontId="8" fillId="3" borderId="15" xfId="2" applyNumberFormat="1" applyFont="1" applyFill="1" applyBorder="1" applyAlignment="1">
      <alignment horizontal="center"/>
    </xf>
    <xf numFmtId="165" fontId="7" fillId="3" borderId="7" xfId="2" applyNumberFormat="1" applyFont="1" applyFill="1" applyBorder="1" applyAlignment="1">
      <alignment horizontal="center"/>
    </xf>
    <xf numFmtId="165" fontId="8" fillId="3" borderId="9" xfId="2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164" fontId="7" fillId="0" borderId="0" xfId="0" applyNumberFormat="1" applyFont="1" applyBorder="1"/>
    <xf numFmtId="164" fontId="8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10" fillId="0" borderId="0" xfId="0" applyFont="1" applyBorder="1"/>
    <xf numFmtId="0" fontId="4" fillId="0" borderId="0" xfId="0" applyFont="1" applyBorder="1"/>
    <xf numFmtId="165" fontId="7" fillId="4" borderId="23" xfId="2" applyNumberFormat="1" applyFont="1" applyFill="1" applyBorder="1" applyAlignment="1">
      <alignment horizontal="center"/>
    </xf>
    <xf numFmtId="165" fontId="7" fillId="3" borderId="17" xfId="2" applyNumberFormat="1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/>
    <xf numFmtId="14" fontId="0" fillId="5" borderId="12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6" fontId="0" fillId="5" borderId="12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7" fontId="0" fillId="0" borderId="0" xfId="0" applyNumberFormat="1" applyProtection="1"/>
    <xf numFmtId="14" fontId="11" fillId="0" borderId="0" xfId="0" applyNumberFormat="1" applyFont="1" applyAlignment="1" applyProtection="1">
      <alignment horizontal="left"/>
    </xf>
    <xf numFmtId="14" fontId="0" fillId="0" borderId="12" xfId="0" applyNumberFormat="1" applyBorder="1" applyAlignment="1" applyProtection="1">
      <alignment horizontal="left" wrapText="1"/>
    </xf>
    <xf numFmtId="165" fontId="0" fillId="0" borderId="12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44" fontId="0" fillId="0" borderId="12" xfId="1" applyFont="1" applyFill="1" applyBorder="1" applyAlignment="1" applyProtection="1">
      <alignment horizontal="left"/>
    </xf>
    <xf numFmtId="0" fontId="0" fillId="0" borderId="12" xfId="0" applyBorder="1" applyAlignment="1" applyProtection="1">
      <alignment wrapText="1"/>
    </xf>
    <xf numFmtId="165" fontId="0" fillId="0" borderId="12" xfId="1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44" fontId="12" fillId="0" borderId="12" xfId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7" fillId="2" borderId="21" xfId="2" applyNumberFormat="1" applyFont="1" applyFill="1" applyBorder="1" applyAlignment="1">
      <alignment horizontal="center" vertical="center"/>
    </xf>
    <xf numFmtId="164" fontId="7" fillId="2" borderId="22" xfId="2" applyNumberFormat="1" applyFont="1" applyFill="1" applyBorder="1" applyAlignment="1">
      <alignment horizontal="center" vertical="center" wrapText="1"/>
    </xf>
    <xf numFmtId="164" fontId="9" fillId="0" borderId="22" xfId="2" applyNumberFormat="1" applyFont="1" applyFill="1" applyBorder="1" applyAlignment="1">
      <alignment vertical="center" wrapText="1"/>
    </xf>
    <xf numFmtId="0" fontId="7" fillId="3" borderId="24" xfId="2" applyNumberFormat="1" applyFont="1" applyFill="1" applyBorder="1" applyAlignment="1">
      <alignment horizontal="center"/>
    </xf>
    <xf numFmtId="165" fontId="7" fillId="3" borderId="10" xfId="2" applyNumberFormat="1" applyFont="1" applyFill="1" applyBorder="1" applyAlignment="1">
      <alignment horizontal="center"/>
    </xf>
    <xf numFmtId="165" fontId="7" fillId="3" borderId="6" xfId="2" applyNumberFormat="1" applyFont="1" applyFill="1" applyBorder="1" applyAlignment="1">
      <alignment horizontal="center"/>
    </xf>
    <xf numFmtId="0" fontId="7" fillId="3" borderId="25" xfId="2" applyNumberFormat="1" applyFont="1" applyFill="1" applyBorder="1" applyAlignment="1">
      <alignment horizontal="center"/>
    </xf>
    <xf numFmtId="165" fontId="7" fillId="3" borderId="14" xfId="2" applyNumberFormat="1" applyFont="1" applyFill="1" applyBorder="1" applyAlignment="1">
      <alignment horizontal="center"/>
    </xf>
    <xf numFmtId="165" fontId="7" fillId="3" borderId="15" xfId="2" applyNumberFormat="1" applyFont="1" applyFill="1" applyBorder="1" applyAlignment="1">
      <alignment horizontal="center"/>
    </xf>
    <xf numFmtId="165" fontId="7" fillId="3" borderId="9" xfId="2" applyNumberFormat="1" applyFont="1" applyFill="1" applyBorder="1" applyAlignment="1">
      <alignment horizontal="center"/>
    </xf>
    <xf numFmtId="165" fontId="8" fillId="4" borderId="18" xfId="2" applyNumberFormat="1" applyFont="1" applyFill="1" applyBorder="1" applyAlignment="1">
      <alignment horizontal="center"/>
    </xf>
    <xf numFmtId="165" fontId="7" fillId="4" borderId="17" xfId="2" applyNumberFormat="1" applyFont="1" applyFill="1" applyBorder="1" applyAlignment="1">
      <alignment horizontal="center"/>
    </xf>
    <xf numFmtId="164" fontId="7" fillId="2" borderId="8" xfId="2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5" fontId="7" fillId="3" borderId="19" xfId="2" applyNumberFormat="1" applyFont="1" applyFill="1" applyBorder="1" applyAlignment="1">
      <alignment horizontal="center"/>
    </xf>
    <xf numFmtId="165" fontId="7" fillId="4" borderId="8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 applyProtection="1">
      <alignment horizontal="center"/>
    </xf>
    <xf numFmtId="8" fontId="0" fillId="0" borderId="12" xfId="0" applyNumberFormat="1" applyBorder="1" applyAlignment="1" applyProtection="1">
      <alignment horizontal="center" vertical="center"/>
    </xf>
    <xf numFmtId="0" fontId="7" fillId="3" borderId="26" xfId="2" applyNumberFormat="1" applyFont="1" applyFill="1" applyBorder="1" applyAlignment="1">
      <alignment horizontal="center"/>
    </xf>
    <xf numFmtId="165" fontId="7" fillId="0" borderId="28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164" fontId="4" fillId="6" borderId="0" xfId="0" applyNumberFormat="1" applyFont="1" applyFill="1" applyBorder="1" applyAlignment="1" applyProtection="1">
      <alignment horizontal="left" vertical="top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M46"/>
  <sheetViews>
    <sheetView tabSelected="1" zoomScaleNormal="100" workbookViewId="0">
      <selection activeCell="J2" sqref="J2"/>
    </sheetView>
  </sheetViews>
  <sheetFormatPr baseColWidth="10" defaultRowHeight="14.4" x14ac:dyDescent="0.3"/>
  <cols>
    <col min="2" max="2" width="28.44140625" customWidth="1"/>
    <col min="3" max="3" width="16.44140625" customWidth="1"/>
    <col min="4" max="4" width="18" customWidth="1"/>
    <col min="5" max="5" width="29" customWidth="1"/>
    <col min="6" max="6" width="47.6640625" customWidth="1"/>
    <col min="7" max="7" width="20.44140625" customWidth="1"/>
    <col min="8" max="8" width="4.33203125" customWidth="1"/>
    <col min="9" max="9" width="14" customWidth="1"/>
    <col min="10" max="10" width="12.5546875" customWidth="1"/>
    <col min="11" max="11" width="4.5546875" customWidth="1"/>
    <col min="12" max="12" width="13" customWidth="1"/>
  </cols>
  <sheetData>
    <row r="2" spans="2:8" ht="21" x14ac:dyDescent="0.4">
      <c r="B2" s="84"/>
      <c r="C2" s="84"/>
      <c r="D2" s="84"/>
      <c r="E2" s="84"/>
      <c r="F2" s="84"/>
    </row>
    <row r="3" spans="2:8" ht="28.8" x14ac:dyDescent="0.55000000000000004">
      <c r="B3" s="90" t="s">
        <v>31</v>
      </c>
      <c r="C3" s="91"/>
      <c r="D3" s="91"/>
      <c r="E3" s="91"/>
      <c r="F3" s="91"/>
    </row>
    <row r="4" spans="2:8" ht="21" x14ac:dyDescent="0.4">
      <c r="B4" s="85"/>
      <c r="C4" s="85"/>
      <c r="D4" s="85"/>
      <c r="E4" s="85"/>
      <c r="F4" s="85"/>
    </row>
    <row r="5" spans="2:8" x14ac:dyDescent="0.3">
      <c r="B5" s="42"/>
      <c r="C5" s="43"/>
      <c r="D5" s="43"/>
      <c r="E5" s="43"/>
      <c r="F5" s="44"/>
    </row>
    <row r="6" spans="2:8" x14ac:dyDescent="0.3">
      <c r="B6" s="45" t="s">
        <v>11</v>
      </c>
      <c r="C6" s="46" t="s">
        <v>29</v>
      </c>
      <c r="D6" s="38"/>
      <c r="E6" s="47" t="s">
        <v>12</v>
      </c>
      <c r="F6" s="48">
        <v>45809</v>
      </c>
    </row>
    <row r="7" spans="2:8" x14ac:dyDescent="0.3">
      <c r="B7" s="45" t="s">
        <v>13</v>
      </c>
      <c r="C7" s="86">
        <v>13.98</v>
      </c>
      <c r="D7" s="49"/>
      <c r="E7" s="47" t="s">
        <v>14</v>
      </c>
      <c r="F7" s="48">
        <v>45900</v>
      </c>
    </row>
    <row r="8" spans="2:8" x14ac:dyDescent="0.3">
      <c r="B8" s="45" t="s">
        <v>15</v>
      </c>
      <c r="C8" s="50">
        <v>9</v>
      </c>
      <c r="D8" s="49"/>
      <c r="E8" s="49"/>
      <c r="F8" s="41"/>
    </row>
    <row r="9" spans="2:8" ht="79.5" customHeight="1" x14ac:dyDescent="0.3">
      <c r="B9" s="51"/>
      <c r="C9" s="40"/>
      <c r="D9" s="38"/>
      <c r="E9" s="92" t="s">
        <v>30</v>
      </c>
      <c r="F9" s="92"/>
      <c r="G9" s="92"/>
      <c r="H9" s="92"/>
    </row>
    <row r="10" spans="2:8" x14ac:dyDescent="0.3">
      <c r="B10" s="52"/>
      <c r="C10" s="40"/>
      <c r="D10" s="53"/>
      <c r="E10" s="38"/>
      <c r="F10" s="41"/>
    </row>
    <row r="11" spans="2:8" x14ac:dyDescent="0.3">
      <c r="B11" s="54" t="s">
        <v>16</v>
      </c>
      <c r="C11" s="40"/>
      <c r="D11" s="38"/>
      <c r="E11" s="38"/>
      <c r="F11" s="41"/>
    </row>
    <row r="12" spans="2:8" x14ac:dyDescent="0.3">
      <c r="B12" s="39"/>
      <c r="C12" s="40"/>
      <c r="D12" s="38"/>
      <c r="E12" s="38"/>
      <c r="F12" s="41"/>
    </row>
    <row r="13" spans="2:8" ht="60.75" customHeight="1" x14ac:dyDescent="0.3">
      <c r="B13" s="55" t="s">
        <v>17</v>
      </c>
      <c r="C13" s="56">
        <f>IF(C6="SHK",VLOOKUP(C8,B24:G38,2))</f>
        <v>547.06535999999994</v>
      </c>
      <c r="D13" s="57"/>
      <c r="E13" s="38"/>
      <c r="F13" s="41"/>
    </row>
    <row r="14" spans="2:8" x14ac:dyDescent="0.3">
      <c r="B14" s="58" t="s">
        <v>18</v>
      </c>
      <c r="C14" s="56">
        <f>IF(C13&lt;=538,(C13*28%),(C13*9.3%))</f>
        <v>50.877078480000002</v>
      </c>
      <c r="D14" s="38"/>
      <c r="E14" s="38"/>
      <c r="F14" s="41"/>
    </row>
    <row r="15" spans="2:8" ht="28.8" x14ac:dyDescent="0.3">
      <c r="B15" s="59" t="s">
        <v>19</v>
      </c>
      <c r="C15" s="60">
        <f>SUM(C13:C14)</f>
        <v>597.94243847999996</v>
      </c>
      <c r="D15" s="38"/>
      <c r="E15" s="61" t="s">
        <v>20</v>
      </c>
      <c r="F15" s="62">
        <f>C15*'Hilfstabelle '!F7+C15/'Hilfstabelle '!H4*'Hilfstabelle '!I4+C15/'Hilfstabelle '!H5*'Hilfstabelle '!I5</f>
        <v>1793.8273154399999</v>
      </c>
    </row>
    <row r="16" spans="2:8" x14ac:dyDescent="0.3">
      <c r="B16" s="39"/>
      <c r="C16" s="40"/>
      <c r="D16" s="38"/>
      <c r="E16" s="38"/>
      <c r="F16" s="41"/>
    </row>
    <row r="17" spans="2:13" x14ac:dyDescent="0.3">
      <c r="B17" s="1"/>
      <c r="C17" s="1"/>
      <c r="D17" s="1"/>
      <c r="E17" s="1"/>
      <c r="F17" s="1"/>
      <c r="G17" s="1"/>
    </row>
    <row r="18" spans="2:13" ht="15" thickBot="1" x14ac:dyDescent="0.35"/>
    <row r="19" spans="2:13" ht="16.2" thickBot="1" x14ac:dyDescent="0.35">
      <c r="B19" s="93" t="s">
        <v>32</v>
      </c>
      <c r="C19" s="94"/>
      <c r="D19" s="94"/>
      <c r="E19" s="94"/>
      <c r="F19" s="94"/>
      <c r="G19" s="95"/>
    </row>
    <row r="20" spans="2:13" x14ac:dyDescent="0.3">
      <c r="B20" s="1"/>
      <c r="C20" s="1"/>
      <c r="D20" s="1"/>
      <c r="E20" s="1"/>
      <c r="F20" s="1"/>
      <c r="G20" s="2"/>
      <c r="K20" s="63"/>
      <c r="L20" s="63"/>
      <c r="M20" s="63"/>
    </row>
    <row r="21" spans="2:13" ht="15" thickBot="1" x14ac:dyDescent="0.35">
      <c r="B21" s="1"/>
      <c r="C21" s="3"/>
      <c r="D21" s="1"/>
      <c r="E21" s="1"/>
      <c r="F21" s="1"/>
      <c r="G21" s="1"/>
      <c r="K21" s="63"/>
      <c r="L21" s="63"/>
      <c r="M21" s="63"/>
    </row>
    <row r="22" spans="2:13" x14ac:dyDescent="0.3">
      <c r="B22" s="4" t="s">
        <v>0</v>
      </c>
      <c r="C22" s="5" t="s">
        <v>1</v>
      </c>
      <c r="D22" s="5" t="s">
        <v>2</v>
      </c>
      <c r="E22" s="6" t="s">
        <v>3</v>
      </c>
      <c r="F22" s="7" t="s">
        <v>4</v>
      </c>
      <c r="G22" s="8" t="s">
        <v>3</v>
      </c>
      <c r="K22" s="63"/>
      <c r="L22" s="63"/>
      <c r="M22" s="63"/>
    </row>
    <row r="23" spans="2:13" ht="40.200000000000003" thickBot="1" x14ac:dyDescent="0.35">
      <c r="B23" s="66" t="s">
        <v>5</v>
      </c>
      <c r="C23" s="78" t="s">
        <v>6</v>
      </c>
      <c r="D23" s="67" t="s">
        <v>7</v>
      </c>
      <c r="E23" s="68" t="s">
        <v>8</v>
      </c>
      <c r="F23" s="9" t="s">
        <v>9</v>
      </c>
      <c r="G23" s="10" t="s">
        <v>10</v>
      </c>
      <c r="K23" s="63"/>
      <c r="L23" s="63"/>
      <c r="M23" s="63"/>
    </row>
    <row r="24" spans="2:13" x14ac:dyDescent="0.3">
      <c r="B24" s="69">
        <v>3</v>
      </c>
      <c r="C24" s="37">
        <f t="shared" ref="C24:C38" si="0">B24*4.348*13.98</f>
        <v>182.35512</v>
      </c>
      <c r="D24" s="70">
        <f t="shared" ref="D24:D30" si="1">C24*28%</f>
        <v>51.059433600000006</v>
      </c>
      <c r="E24" s="71">
        <f t="shared" ref="E24:E30" si="2">SUM(C24:D24)</f>
        <v>233.4145536</v>
      </c>
      <c r="F24" s="11">
        <f t="shared" ref="F24:F38" si="3">C24*9.3%</f>
        <v>16.959026160000004</v>
      </c>
      <c r="G24" s="12">
        <f t="shared" ref="G24:G38" si="4">C24+F24</f>
        <v>199.31414616000001</v>
      </c>
      <c r="K24" s="63"/>
      <c r="L24" s="63"/>
      <c r="M24" s="63"/>
    </row>
    <row r="25" spans="2:13" x14ac:dyDescent="0.3">
      <c r="B25" s="72">
        <v>4</v>
      </c>
      <c r="C25" s="37">
        <f t="shared" si="0"/>
        <v>243.14016000000001</v>
      </c>
      <c r="D25" s="73">
        <f t="shared" si="1"/>
        <v>68.079244800000012</v>
      </c>
      <c r="E25" s="74">
        <f t="shared" si="2"/>
        <v>311.21940480000001</v>
      </c>
      <c r="F25" s="15">
        <f t="shared" si="3"/>
        <v>22.612034880000003</v>
      </c>
      <c r="G25" s="16">
        <f t="shared" si="4"/>
        <v>265.75219487999999</v>
      </c>
      <c r="K25" s="63"/>
      <c r="L25" s="63"/>
      <c r="M25" s="63"/>
    </row>
    <row r="26" spans="2:13" x14ac:dyDescent="0.3">
      <c r="B26" s="72">
        <v>5</v>
      </c>
      <c r="C26" s="37">
        <f t="shared" si="0"/>
        <v>303.92519999999996</v>
      </c>
      <c r="D26" s="73">
        <f t="shared" si="1"/>
        <v>85.09905599999999</v>
      </c>
      <c r="E26" s="74">
        <f t="shared" si="2"/>
        <v>389.02425599999992</v>
      </c>
      <c r="F26" s="15">
        <f t="shared" si="3"/>
        <v>28.265043600000002</v>
      </c>
      <c r="G26" s="16">
        <f t="shared" si="4"/>
        <v>332.19024359999997</v>
      </c>
      <c r="K26" s="63"/>
      <c r="L26" s="63"/>
      <c r="M26" s="63"/>
    </row>
    <row r="27" spans="2:13" x14ac:dyDescent="0.3">
      <c r="B27" s="72">
        <v>6</v>
      </c>
      <c r="C27" s="37">
        <f t="shared" si="0"/>
        <v>364.71024</v>
      </c>
      <c r="D27" s="73">
        <f t="shared" si="1"/>
        <v>102.11886720000001</v>
      </c>
      <c r="E27" s="74">
        <f t="shared" si="2"/>
        <v>466.82910720000001</v>
      </c>
      <c r="F27" s="15">
        <f t="shared" si="3"/>
        <v>33.918052320000008</v>
      </c>
      <c r="G27" s="16">
        <f t="shared" si="4"/>
        <v>398.62829232000001</v>
      </c>
      <c r="K27" s="63"/>
      <c r="L27" s="63"/>
      <c r="M27" s="63"/>
    </row>
    <row r="28" spans="2:13" x14ac:dyDescent="0.3">
      <c r="B28" s="72">
        <v>7</v>
      </c>
      <c r="C28" s="37">
        <f t="shared" si="0"/>
        <v>425.49528000000004</v>
      </c>
      <c r="D28" s="13">
        <f t="shared" si="1"/>
        <v>119.13867840000002</v>
      </c>
      <c r="E28" s="74">
        <f t="shared" si="2"/>
        <v>544.6339584000001</v>
      </c>
      <c r="F28" s="15">
        <f t="shared" si="3"/>
        <v>39.571061040000011</v>
      </c>
      <c r="G28" s="16">
        <f t="shared" si="4"/>
        <v>465.06634104000005</v>
      </c>
      <c r="K28" s="63"/>
      <c r="L28" s="63"/>
      <c r="M28" s="63"/>
    </row>
    <row r="29" spans="2:13" x14ac:dyDescent="0.3">
      <c r="B29" s="72">
        <v>8</v>
      </c>
      <c r="C29" s="13">
        <f t="shared" si="0"/>
        <v>486.28032000000002</v>
      </c>
      <c r="D29" s="13">
        <f t="shared" si="1"/>
        <v>136.15848960000002</v>
      </c>
      <c r="E29" s="74">
        <f t="shared" si="2"/>
        <v>622.43880960000001</v>
      </c>
      <c r="F29" s="15">
        <f t="shared" si="3"/>
        <v>45.224069760000006</v>
      </c>
      <c r="G29" s="16">
        <f t="shared" si="4"/>
        <v>531.50438975999998</v>
      </c>
    </row>
    <row r="30" spans="2:13" ht="15" thickBot="1" x14ac:dyDescent="0.35">
      <c r="B30" s="87">
        <v>9</v>
      </c>
      <c r="C30" s="17">
        <f t="shared" si="0"/>
        <v>547.06535999999994</v>
      </c>
      <c r="D30" s="17">
        <f t="shared" si="1"/>
        <v>153.17830079999999</v>
      </c>
      <c r="E30" s="75">
        <f t="shared" si="2"/>
        <v>700.24366079999993</v>
      </c>
      <c r="F30" s="88">
        <f t="shared" si="3"/>
        <v>50.877078480000002</v>
      </c>
      <c r="G30" s="89">
        <f t="shared" si="4"/>
        <v>597.94243847999996</v>
      </c>
    </row>
    <row r="31" spans="2:13" x14ac:dyDescent="0.3">
      <c r="B31" s="81">
        <v>10</v>
      </c>
      <c r="C31" s="77">
        <f t="shared" si="0"/>
        <v>607.85039999999992</v>
      </c>
      <c r="D31" s="36"/>
      <c r="E31" s="76"/>
      <c r="F31" s="82">
        <f t="shared" si="3"/>
        <v>56.530087200000004</v>
      </c>
      <c r="G31" s="14">
        <f t="shared" si="4"/>
        <v>664.38048719999995</v>
      </c>
    </row>
    <row r="32" spans="2:13" x14ac:dyDescent="0.3">
      <c r="B32" s="79">
        <v>11</v>
      </c>
      <c r="C32" s="77">
        <f t="shared" si="0"/>
        <v>668.63544000000002</v>
      </c>
      <c r="D32" s="15"/>
      <c r="E32" s="20"/>
      <c r="F32" s="21">
        <f t="shared" si="3"/>
        <v>62.183095920000014</v>
      </c>
      <c r="G32" s="22">
        <f t="shared" si="4"/>
        <v>730.81853592000004</v>
      </c>
      <c r="I32" s="63"/>
      <c r="J32" s="63"/>
    </row>
    <row r="33" spans="2:10" x14ac:dyDescent="0.3">
      <c r="B33" s="79">
        <v>12</v>
      </c>
      <c r="C33" s="77">
        <f t="shared" si="0"/>
        <v>729.42048</v>
      </c>
      <c r="D33" s="15"/>
      <c r="E33" s="20"/>
      <c r="F33" s="21">
        <f t="shared" si="3"/>
        <v>67.836104640000016</v>
      </c>
      <c r="G33" s="22">
        <f t="shared" si="4"/>
        <v>797.25658464000003</v>
      </c>
      <c r="I33" s="63"/>
      <c r="J33" s="63"/>
    </row>
    <row r="34" spans="2:10" x14ac:dyDescent="0.3">
      <c r="B34" s="79">
        <v>13</v>
      </c>
      <c r="C34" s="77">
        <f t="shared" si="0"/>
        <v>790.20552000000009</v>
      </c>
      <c r="D34" s="15"/>
      <c r="E34" s="20"/>
      <c r="F34" s="21">
        <f t="shared" si="3"/>
        <v>73.489113360000019</v>
      </c>
      <c r="G34" s="22">
        <f t="shared" si="4"/>
        <v>863.69463336000013</v>
      </c>
    </row>
    <row r="35" spans="2:10" x14ac:dyDescent="0.3">
      <c r="B35" s="79">
        <v>14</v>
      </c>
      <c r="C35" s="77">
        <f t="shared" si="0"/>
        <v>850.99056000000007</v>
      </c>
      <c r="D35" s="15"/>
      <c r="E35" s="20"/>
      <c r="F35" s="21">
        <f t="shared" si="3"/>
        <v>79.142122080000021</v>
      </c>
      <c r="G35" s="22">
        <f t="shared" si="4"/>
        <v>930.13268208000011</v>
      </c>
    </row>
    <row r="36" spans="2:10" x14ac:dyDescent="0.3">
      <c r="B36" s="79">
        <v>15</v>
      </c>
      <c r="C36" s="77">
        <f t="shared" si="0"/>
        <v>911.77560000000005</v>
      </c>
      <c r="D36" s="15"/>
      <c r="E36" s="20"/>
      <c r="F36" s="21">
        <f t="shared" si="3"/>
        <v>84.795130800000024</v>
      </c>
      <c r="G36" s="22">
        <f t="shared" si="4"/>
        <v>996.57073080000009</v>
      </c>
    </row>
    <row r="37" spans="2:10" x14ac:dyDescent="0.3">
      <c r="B37" s="79">
        <v>16</v>
      </c>
      <c r="C37" s="77">
        <f t="shared" si="0"/>
        <v>972.56064000000003</v>
      </c>
      <c r="D37" s="15"/>
      <c r="E37" s="20"/>
      <c r="F37" s="21">
        <f t="shared" si="3"/>
        <v>90.448139520000012</v>
      </c>
      <c r="G37" s="22">
        <f t="shared" si="4"/>
        <v>1063.00877952</v>
      </c>
    </row>
    <row r="38" spans="2:10" ht="15" thickBot="1" x14ac:dyDescent="0.35">
      <c r="B38" s="80">
        <v>17</v>
      </c>
      <c r="C38" s="83">
        <f t="shared" si="0"/>
        <v>1033.3456799999999</v>
      </c>
      <c r="D38" s="18"/>
      <c r="E38" s="19"/>
      <c r="F38" s="23">
        <f t="shared" si="3"/>
        <v>96.101148240000001</v>
      </c>
      <c r="G38" s="24">
        <f t="shared" si="4"/>
        <v>1129.4468282399998</v>
      </c>
    </row>
    <row r="39" spans="2:10" x14ac:dyDescent="0.3">
      <c r="B39" s="25"/>
      <c r="C39" s="26"/>
      <c r="D39" s="27"/>
      <c r="E39" s="28"/>
      <c r="F39" s="28"/>
      <c r="G39" s="28"/>
    </row>
    <row r="40" spans="2:10" x14ac:dyDescent="0.3">
      <c r="B40" s="25"/>
      <c r="C40" s="26"/>
      <c r="D40" s="27"/>
      <c r="E40" s="27"/>
      <c r="F40" s="29"/>
      <c r="G40" s="30"/>
    </row>
    <row r="41" spans="2:10" x14ac:dyDescent="0.3">
      <c r="B41" s="30" t="s">
        <v>33</v>
      </c>
      <c r="C41" s="31"/>
      <c r="D41" s="31"/>
      <c r="E41" s="31"/>
      <c r="F41" s="32"/>
      <c r="G41" s="32"/>
    </row>
    <row r="42" spans="2:10" x14ac:dyDescent="0.3">
      <c r="B42" s="33" t="s">
        <v>35</v>
      </c>
      <c r="C42" s="34"/>
      <c r="D42" s="31"/>
      <c r="E42" s="31"/>
      <c r="F42" s="32"/>
      <c r="G42" s="32"/>
    </row>
    <row r="43" spans="2:10" x14ac:dyDescent="0.3">
      <c r="B43" s="33" t="s">
        <v>36</v>
      </c>
      <c r="C43" s="31"/>
      <c r="D43" s="31"/>
      <c r="E43" s="31"/>
      <c r="F43" s="32"/>
      <c r="G43" s="32"/>
    </row>
    <row r="44" spans="2:10" x14ac:dyDescent="0.3">
      <c r="B44" s="33"/>
      <c r="C44" s="31"/>
      <c r="D44" s="33"/>
      <c r="E44" s="31"/>
      <c r="F44" s="31"/>
      <c r="G44" s="31"/>
    </row>
    <row r="45" spans="2:10" x14ac:dyDescent="0.3">
      <c r="B45" s="31"/>
      <c r="C45" s="31"/>
      <c r="D45" s="31"/>
      <c r="E45" s="31"/>
      <c r="F45" s="31"/>
      <c r="G45" s="33" t="s">
        <v>34</v>
      </c>
    </row>
    <row r="46" spans="2:10" x14ac:dyDescent="0.3">
      <c r="B46" s="2"/>
      <c r="C46" s="35"/>
      <c r="D46" s="35"/>
      <c r="E46" s="35"/>
      <c r="F46" s="35"/>
      <c r="G46" s="35"/>
    </row>
  </sheetData>
  <sheetProtection algorithmName="SHA-512" hashValue="n+vfUsM65C/gKCnxEWXELJn1Vn4vJrXariMQ3GYUse+asglZPnc2xRpTlzLQZlLKcp+dvVSpKlvcaqLHGbWW7w==" saltValue="rIVgB0i6Lmeh6hRwW2v0Yw==" spinCount="100000" sheet="1" objects="1" scenarios="1"/>
  <mergeCells count="3">
    <mergeCell ref="B3:F3"/>
    <mergeCell ref="E9:H9"/>
    <mergeCell ref="B19:G19"/>
  </mergeCells>
  <dataValidations count="1">
    <dataValidation type="list" allowBlank="1" showDropDown="1" showInputMessage="1" showErrorMessage="1" sqref="C6">
      <formula1>"SHK,WHK"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"/>
  <sheetViews>
    <sheetView workbookViewId="0">
      <selection activeCell="I21" sqref="I21"/>
    </sheetView>
  </sheetViews>
  <sheetFormatPr baseColWidth="10" defaultRowHeight="14.4" x14ac:dyDescent="0.3"/>
  <cols>
    <col min="5" max="5" width="15.88671875" customWidth="1"/>
  </cols>
  <sheetData>
    <row r="3" spans="2:9" x14ac:dyDescent="0.3">
      <c r="B3" s="63" t="s">
        <v>21</v>
      </c>
      <c r="C3" s="63" t="s">
        <v>22</v>
      </c>
      <c r="F3" s="63" t="s">
        <v>26</v>
      </c>
      <c r="G3" s="63" t="s">
        <v>22</v>
      </c>
      <c r="H3" s="63" t="s">
        <v>28</v>
      </c>
      <c r="I3" s="63" t="s">
        <v>27</v>
      </c>
    </row>
    <row r="4" spans="2:9" x14ac:dyDescent="0.3">
      <c r="B4" s="63">
        <v>1</v>
      </c>
      <c r="C4" s="63">
        <v>31</v>
      </c>
      <c r="E4" t="s">
        <v>23</v>
      </c>
      <c r="F4" s="63">
        <f>MONTH('SHKs ab 01.03.2025'!F6)</f>
        <v>6</v>
      </c>
      <c r="G4" s="63">
        <f>DAY('SHKs ab 01.03.2025'!F6)</f>
        <v>1</v>
      </c>
      <c r="H4" s="63">
        <f>VLOOKUP(F4,$B$3:$C$15,2,FALSE)</f>
        <v>30</v>
      </c>
      <c r="I4" s="63">
        <f>H4-G4+1</f>
        <v>30</v>
      </c>
    </row>
    <row r="5" spans="2:9" x14ac:dyDescent="0.3">
      <c r="B5" s="63">
        <v>2</v>
      </c>
      <c r="C5" s="63">
        <v>28</v>
      </c>
      <c r="E5" t="s">
        <v>24</v>
      </c>
      <c r="F5" s="63">
        <f>MONTH('SHKs ab 01.03.2025'!F7)</f>
        <v>8</v>
      </c>
      <c r="G5" s="63">
        <f>DAY('SHKs ab 01.03.2025'!F7)</f>
        <v>31</v>
      </c>
      <c r="H5" s="63">
        <f>VLOOKUP(F5,$B$3:$C$15,2,FALSE)</f>
        <v>31</v>
      </c>
      <c r="I5" s="63">
        <f>G5</f>
        <v>31</v>
      </c>
    </row>
    <row r="6" spans="2:9" x14ac:dyDescent="0.3">
      <c r="B6" s="63">
        <v>3</v>
      </c>
      <c r="C6" s="63">
        <v>31</v>
      </c>
      <c r="F6" s="63"/>
      <c r="G6" s="63"/>
      <c r="H6" s="63"/>
      <c r="I6" s="63"/>
    </row>
    <row r="7" spans="2:9" x14ac:dyDescent="0.3">
      <c r="B7" s="63">
        <v>4</v>
      </c>
      <c r="C7" s="63">
        <v>30</v>
      </c>
      <c r="E7" t="s">
        <v>25</v>
      </c>
      <c r="F7" s="65">
        <f>F5-F4-1</f>
        <v>1</v>
      </c>
      <c r="G7" s="63"/>
      <c r="H7" s="63"/>
      <c r="I7" s="63"/>
    </row>
    <row r="8" spans="2:9" x14ac:dyDescent="0.3">
      <c r="B8" s="63">
        <v>5</v>
      </c>
      <c r="C8" s="63">
        <v>31</v>
      </c>
      <c r="F8" s="63"/>
      <c r="G8" s="63"/>
      <c r="H8" s="63"/>
      <c r="I8" s="63"/>
    </row>
    <row r="9" spans="2:9" x14ac:dyDescent="0.3">
      <c r="B9" s="63">
        <v>6</v>
      </c>
      <c r="C9" s="63">
        <v>30</v>
      </c>
      <c r="F9" s="63"/>
      <c r="G9" s="63"/>
      <c r="H9" s="63"/>
      <c r="I9" s="63"/>
    </row>
    <row r="10" spans="2:9" x14ac:dyDescent="0.3">
      <c r="B10" s="63">
        <v>7</v>
      </c>
      <c r="C10" s="63">
        <v>31</v>
      </c>
      <c r="F10" s="63"/>
      <c r="G10" s="64"/>
      <c r="H10" s="63"/>
      <c r="I10" s="63"/>
    </row>
    <row r="11" spans="2:9" x14ac:dyDescent="0.3">
      <c r="B11" s="63">
        <v>8</v>
      </c>
      <c r="C11" s="63">
        <v>31</v>
      </c>
      <c r="F11" s="63"/>
      <c r="G11" s="63"/>
      <c r="H11" s="63"/>
      <c r="I11" s="63"/>
    </row>
    <row r="12" spans="2:9" x14ac:dyDescent="0.3">
      <c r="B12" s="63">
        <v>9</v>
      </c>
      <c r="C12" s="63">
        <v>30</v>
      </c>
      <c r="F12" s="63"/>
      <c r="G12" s="63"/>
      <c r="H12" s="63"/>
      <c r="I12" s="63"/>
    </row>
    <row r="13" spans="2:9" x14ac:dyDescent="0.3">
      <c r="B13" s="63">
        <v>10</v>
      </c>
      <c r="C13" s="63">
        <v>31</v>
      </c>
      <c r="F13" s="63"/>
      <c r="G13" s="63"/>
      <c r="H13" s="63"/>
      <c r="I13" s="63"/>
    </row>
    <row r="14" spans="2:9" x14ac:dyDescent="0.3">
      <c r="B14" s="63">
        <v>11</v>
      </c>
      <c r="C14" s="63">
        <v>30</v>
      </c>
    </row>
    <row r="15" spans="2:9" x14ac:dyDescent="0.3">
      <c r="B15" s="63">
        <v>12</v>
      </c>
      <c r="C15" s="63">
        <v>31</v>
      </c>
    </row>
  </sheetData>
  <sheetProtection algorithmName="SHA-512" hashValue="+gm5L7CEdqQ2OFs4aeQA4PAF4k37jhlcwcLLlPotFuCWIjzIuItJel/TgcFcWy0jYhgY5mkp5F7AQAA2fOcVGQ==" saltValue="VJhJKWyI6mvGmt7iQi3tF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SHKs ab 01.03.2025</vt:lpstr>
      <vt:lpstr>Hilfstabelle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2025-05-12T11:51:08Z</dcterms:modified>
</cp:coreProperties>
</file>