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.th-koeln.de\Gruppenverzeichnisse\VERWALTUNG\Referat09\Team09-01\Assistenzkräfte\Lohnentwicklung und Änderungen SHK WHK\Anpassungen\WHK\"/>
    </mc:Choice>
  </mc:AlternateContent>
  <xr:revisionPtr revIDLastSave="0" documentId="13_ncr:1_{53D4351E-4E74-484D-B6FA-A65D5710FB3C}" xr6:coauthVersionLast="47" xr6:coauthVersionMax="47" xr10:uidLastSave="{00000000-0000-0000-0000-000000000000}"/>
  <bookViews>
    <workbookView xWindow="-120" yWindow="-120" windowWidth="29040" windowHeight="15720" activeTab="1" xr2:uid="{38E5D23C-5C4E-42F1-A462-05CD670FB188}"/>
  </bookViews>
  <sheets>
    <sheet name="WHKs" sheetId="1" r:id="rId1"/>
    <sheet name="Hilfstabel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  <c r="C36" i="1"/>
  <c r="C35" i="1"/>
  <c r="C34" i="1"/>
  <c r="C33" i="1"/>
  <c r="C32" i="1"/>
  <c r="F32" i="1" s="1"/>
  <c r="G32" i="1" s="1"/>
  <c r="C31" i="1"/>
  <c r="C30" i="1"/>
  <c r="F30" i="1" s="1"/>
  <c r="C29" i="1"/>
  <c r="C28" i="1"/>
  <c r="F28" i="1" s="1"/>
  <c r="G28" i="1" s="1"/>
  <c r="C27" i="1"/>
  <c r="C26" i="1"/>
  <c r="D26" i="1" s="1"/>
  <c r="C25" i="1"/>
  <c r="C24" i="1"/>
  <c r="C23" i="1"/>
  <c r="C22" i="1"/>
  <c r="F22" i="1" s="1"/>
  <c r="G22" i="1" s="1"/>
  <c r="C13" i="1"/>
  <c r="C14" i="1" s="1"/>
  <c r="G5" i="2"/>
  <c r="I5" i="2" s="1"/>
  <c r="G4" i="2"/>
  <c r="F4" i="2"/>
  <c r="H4" i="2" s="1"/>
  <c r="F25" i="1"/>
  <c r="G25" i="1" s="1"/>
  <c r="D25" i="1"/>
  <c r="E25" i="1" s="1"/>
  <c r="F7" i="2" l="1"/>
  <c r="H5" i="2"/>
  <c r="I4" i="2"/>
  <c r="G35" i="1"/>
  <c r="E26" i="1"/>
  <c r="F26" i="1"/>
  <c r="G26" i="1" s="1"/>
  <c r="F34" i="1"/>
  <c r="G34" i="1" s="1"/>
  <c r="F35" i="1"/>
  <c r="C15" i="1"/>
  <c r="G30" i="1"/>
  <c r="D23" i="1"/>
  <c r="E23" i="1" s="1"/>
  <c r="F33" i="1"/>
  <c r="G33" i="1" s="1"/>
  <c r="F23" i="1"/>
  <c r="G23" i="1" s="1"/>
  <c r="F29" i="1"/>
  <c r="G29" i="1" s="1"/>
  <c r="D24" i="1"/>
  <c r="E24" i="1"/>
  <c r="D27" i="1"/>
  <c r="F24" i="1"/>
  <c r="G24" i="1" s="1"/>
  <c r="E27" i="1"/>
  <c r="F27" i="1"/>
  <c r="G27" i="1" s="1"/>
  <c r="F31" i="1"/>
  <c r="G31" i="1" s="1"/>
  <c r="D22" i="1"/>
  <c r="E22" i="1" s="1"/>
  <c r="F36" i="1"/>
  <c r="G36" i="1" s="1"/>
  <c r="F15" i="1" l="1"/>
</calcChain>
</file>

<file path=xl/sharedStrings.xml><?xml version="1.0" encoding="utf-8"?>
<sst xmlns="http://schemas.openxmlformats.org/spreadsheetml/2006/main" count="39" uniqueCount="37">
  <si>
    <t>Kalkulationsrechner Hilfskraftvergütung -Wissenschaftliche Hilfskräfte</t>
  </si>
  <si>
    <t>Dienstvertrag</t>
  </si>
  <si>
    <t>WHK</t>
  </si>
  <si>
    <t>Beschäftigungsbeginn</t>
  </si>
  <si>
    <t>Stundenlohn</t>
  </si>
  <si>
    <t>Beschäftigungsende*</t>
  </si>
  <si>
    <t>Wochenstunden</t>
  </si>
  <si>
    <r>
      <t xml:space="preserve">* Zeiträume, die über den Jahreswechsel gehen, müssen bei der Berechnung separat berechnet werden.
z.B.:    </t>
    </r>
    <r>
      <rPr>
        <sz val="10"/>
        <color rgb="FFFF0000"/>
        <rFont val="Myriad Pro"/>
        <family val="2"/>
      </rPr>
      <t>falsch:</t>
    </r>
    <r>
      <rPr>
        <sz val="10"/>
        <rFont val="Myriad Pro"/>
        <family val="2"/>
      </rPr>
      <t xml:space="preserve">        02.11.2024 - 28.02.2025
           richtig:       02.11.2024 - 31.12.2024
                            +  01.01.2025 - 28.02.2025</t>
    </r>
  </si>
  <si>
    <t>Berechnung</t>
  </si>
  <si>
    <r>
      <t>monatliche Vergütung der 
der Hilfskraft (</t>
    </r>
    <r>
      <rPr>
        <b/>
        <sz val="11"/>
        <color theme="1"/>
        <rFont val="Aptos Narrow"/>
        <family val="2"/>
        <scheme val="minor"/>
      </rPr>
      <t>*I)</t>
    </r>
  </si>
  <si>
    <t>Arbeitgeberkosten (*II/III)</t>
  </si>
  <si>
    <t>zu verrechnender 
Betrag pro Monat</t>
  </si>
  <si>
    <t>Gesamtbetrag für den
angegebenen Zeitraum</t>
  </si>
  <si>
    <t>Arbeitszeit</t>
  </si>
  <si>
    <t>monatliche Vergütung</t>
  </si>
  <si>
    <t xml:space="preserve">monatlicher Pauschalbeitrag </t>
  </si>
  <si>
    <t>mtl. Vergütung incl.</t>
  </si>
  <si>
    <t>mtl. Beitrag zur Renten-</t>
  </si>
  <si>
    <t xml:space="preserve"> (Wochenstunden)</t>
  </si>
  <si>
    <r>
      <t xml:space="preserve">ohne Beiträge </t>
    </r>
    <r>
      <rPr>
        <b/>
        <sz val="10"/>
        <rFont val="Arial"/>
        <family val="2"/>
      </rPr>
      <t>*I</t>
    </r>
  </si>
  <si>
    <r>
      <t xml:space="preserve">zur Sozialversicherung </t>
    </r>
    <r>
      <rPr>
        <b/>
        <sz val="10"/>
        <rFont val="Arial"/>
        <family val="2"/>
      </rPr>
      <t>*II</t>
    </r>
  </si>
  <si>
    <t>Sozialversicherung</t>
  </si>
  <si>
    <r>
      <t xml:space="preserve">versicherung (9,30%) </t>
    </r>
    <r>
      <rPr>
        <b/>
        <sz val="10"/>
        <rFont val="Arial"/>
        <family val="2"/>
      </rPr>
      <t>*III</t>
    </r>
  </si>
  <si>
    <r>
      <t>incl.</t>
    </r>
    <r>
      <rPr>
        <b/>
        <sz val="10"/>
        <rFont val="Arial"/>
        <family val="2"/>
      </rPr>
      <t xml:space="preserve"> Rentenversicherung </t>
    </r>
  </si>
  <si>
    <r>
      <t>*II</t>
    </r>
    <r>
      <rPr>
        <sz val="10"/>
        <rFont val="Arial"/>
        <family val="2"/>
      </rPr>
      <t xml:space="preserve">  bis </t>
    </r>
    <r>
      <rPr>
        <b/>
        <sz val="10"/>
        <rFont val="Arial"/>
        <family val="2"/>
      </rPr>
      <t xml:space="preserve">603,00 €  </t>
    </r>
    <r>
      <rPr>
        <sz val="10"/>
        <rFont val="Arial"/>
        <family val="2"/>
      </rPr>
      <t xml:space="preserve"> ist ein Pauschalbeitrag in Höhe von </t>
    </r>
    <r>
      <rPr>
        <b/>
        <sz val="10"/>
        <rFont val="Arial"/>
        <family val="2"/>
      </rPr>
      <t xml:space="preserve">28% </t>
    </r>
    <r>
      <rPr>
        <sz val="10"/>
        <rFont val="Arial"/>
        <family val="2"/>
      </rPr>
      <t xml:space="preserve"> (13% Krankenversicherung, 15% Rentenversicherung) zu zahlen.</t>
    </r>
  </si>
  <si>
    <r>
      <t xml:space="preserve">*III </t>
    </r>
    <r>
      <rPr>
        <sz val="10"/>
        <rFont val="Arial"/>
        <family val="2"/>
      </rPr>
      <t xml:space="preserve"> ab </t>
    </r>
    <r>
      <rPr>
        <b/>
        <sz val="10"/>
        <rFont val="Arial"/>
        <family val="2"/>
      </rPr>
      <t>603,01 €</t>
    </r>
    <r>
      <rPr>
        <sz val="10"/>
        <rFont val="Arial"/>
        <family val="2"/>
      </rPr>
      <t xml:space="preserve">  oder bei mehreren  Arbeitgebern ist lediglich der Beitrag zur Rentenversicherung zu entrichten.</t>
    </r>
  </si>
  <si>
    <t>Monate</t>
  </si>
  <si>
    <t>Tage</t>
  </si>
  <si>
    <t>Monat</t>
  </si>
  <si>
    <t>Tage Monat</t>
  </si>
  <si>
    <t>relevate Tage</t>
  </si>
  <si>
    <t>Beginn</t>
  </si>
  <si>
    <t>Ende</t>
  </si>
  <si>
    <t>ganze Monate</t>
  </si>
  <si>
    <t>Ab 01.03.2026 Vergütung der wissenschaftlichen Hilfskräfte/Tutor*innen 16,00 € / Std.</t>
  </si>
  <si>
    <r>
      <t>*I   16,00 € x 4,348</t>
    </r>
    <r>
      <rPr>
        <sz val="10"/>
        <rFont val="Arial"/>
        <family val="2"/>
      </rPr>
      <t xml:space="preserve"> (durchschnittl. Wochenfaktor) x Anzahl der Wochenstunden.</t>
    </r>
  </si>
  <si>
    <t>Stand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</si>
</sst>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\ &quot;Stunden&quot;"/>
    <numFmt numFmtId="166" formatCode="#,##0.00\ _D_M"/>
    <numFmt numFmtId="167" formatCode="#,##0.00\ _€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name val="Myriad Pro"/>
      <family val="2"/>
    </font>
    <font>
      <sz val="10"/>
      <color rgb="FFFF0000"/>
      <name val="Myriad Pro"/>
      <family val="2"/>
    </font>
    <font>
      <b/>
      <u val="doubleAccounting"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Myriad Pro"/>
      <family val="2"/>
    </font>
    <font>
      <b/>
      <u/>
      <sz val="1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4" fontId="0" fillId="2" borderId="1" xfId="0" applyNumberFormat="1" applyFill="1" applyBorder="1" applyAlignment="1" applyProtection="1">
      <alignment horizontal="center" vertical="center"/>
      <protection locked="0"/>
    </xf>
    <xf numFmtId="8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7" fontId="0" fillId="0" borderId="0" xfId="0" applyNumberFormat="1"/>
    <xf numFmtId="14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/>
    <xf numFmtId="44" fontId="0" fillId="0" borderId="1" xfId="1" applyFont="1" applyFill="1" applyBorder="1" applyAlignment="1" applyProtection="1">
      <alignment horizontal="left"/>
    </xf>
    <xf numFmtId="0" fontId="0" fillId="0" borderId="1" xfId="0" applyBorder="1" applyAlignment="1">
      <alignment wrapText="1"/>
    </xf>
    <xf numFmtId="164" fontId="0" fillId="0" borderId="1" xfId="1" applyNumberFormat="1" applyFont="1" applyFill="1" applyBorder="1" applyAlignment="1" applyProtection="1">
      <alignment horizontal="center" vertical="center"/>
    </xf>
    <xf numFmtId="44" fontId="7" fillId="0" borderId="1" xfId="1" applyFont="1" applyFill="1" applyBorder="1" applyAlignment="1" applyProtection="1">
      <alignment vertical="center"/>
    </xf>
    <xf numFmtId="166" fontId="8" fillId="0" borderId="0" xfId="0" applyNumberFormat="1" applyFont="1" applyAlignment="1">
      <alignment horizontal="center"/>
    </xf>
    <xf numFmtId="166" fontId="9" fillId="4" borderId="5" xfId="2" applyNumberFormat="1" applyFill="1" applyBorder="1" applyAlignment="1">
      <alignment horizontal="center"/>
    </xf>
    <xf numFmtId="166" fontId="9" fillId="4" borderId="6" xfId="2" applyNumberFormat="1" applyFill="1" applyBorder="1" applyAlignment="1">
      <alignment horizontal="center"/>
    </xf>
    <xf numFmtId="166" fontId="10" fillId="0" borderId="6" xfId="2" applyNumberFormat="1" applyFont="1" applyBorder="1"/>
    <xf numFmtId="166" fontId="9" fillId="0" borderId="6" xfId="2" applyNumberFormat="1" applyBorder="1"/>
    <xf numFmtId="166" fontId="10" fillId="4" borderId="7" xfId="2" applyNumberFormat="1" applyFont="1" applyFill="1" applyBorder="1" applyAlignment="1">
      <alignment horizontal="center"/>
    </xf>
    <xf numFmtId="166" fontId="9" fillId="4" borderId="8" xfId="2" applyNumberFormat="1" applyFill="1" applyBorder="1" applyAlignment="1">
      <alignment horizontal="center"/>
    </xf>
    <xf numFmtId="166" fontId="9" fillId="4" borderId="9" xfId="2" applyNumberFormat="1" applyFill="1" applyBorder="1" applyAlignment="1">
      <alignment horizontal="center"/>
    </xf>
    <xf numFmtId="166" fontId="11" fillId="0" borderId="9" xfId="2" applyNumberFormat="1" applyFont="1" applyBorder="1" applyAlignment="1">
      <alignment wrapText="1"/>
    </xf>
    <xf numFmtId="0" fontId="9" fillId="5" borderId="5" xfId="2" applyFill="1" applyBorder="1" applyAlignment="1">
      <alignment horizontal="center"/>
    </xf>
    <xf numFmtId="164" fontId="9" fillId="5" borderId="6" xfId="2" applyNumberFormat="1" applyFill="1" applyBorder="1" applyAlignment="1">
      <alignment horizontal="center"/>
    </xf>
    <xf numFmtId="164" fontId="10" fillId="5" borderId="7" xfId="2" applyNumberFormat="1" applyFont="1" applyFill="1" applyBorder="1" applyAlignment="1">
      <alignment horizontal="center"/>
    </xf>
    <xf numFmtId="164" fontId="9" fillId="6" borderId="10" xfId="2" applyNumberFormat="1" applyFill="1" applyBorder="1" applyAlignment="1">
      <alignment horizontal="center"/>
    </xf>
    <xf numFmtId="0" fontId="9" fillId="5" borderId="11" xfId="2" applyFill="1" applyBorder="1" applyAlignment="1">
      <alignment horizontal="center"/>
    </xf>
    <xf numFmtId="164" fontId="9" fillId="5" borderId="1" xfId="2" applyNumberFormat="1" applyFill="1" applyBorder="1" applyAlignment="1">
      <alignment horizontal="center"/>
    </xf>
    <xf numFmtId="164" fontId="10" fillId="5" borderId="12" xfId="2" applyNumberFormat="1" applyFont="1" applyFill="1" applyBorder="1" applyAlignment="1">
      <alignment horizontal="center"/>
    </xf>
    <xf numFmtId="164" fontId="9" fillId="6" borderId="13" xfId="2" applyNumberFormat="1" applyFill="1" applyBorder="1" applyAlignment="1">
      <alignment horizontal="center"/>
    </xf>
    <xf numFmtId="164" fontId="9" fillId="6" borderId="11" xfId="2" applyNumberFormat="1" applyFill="1" applyBorder="1" applyAlignment="1">
      <alignment horizontal="center"/>
    </xf>
    <xf numFmtId="164" fontId="9" fillId="6" borderId="12" xfId="2" applyNumberFormat="1" applyFill="1" applyBorder="1" applyAlignment="1">
      <alignment horizontal="center"/>
    </xf>
    <xf numFmtId="164" fontId="9" fillId="5" borderId="17" xfId="2" applyNumberFormat="1" applyFill="1" applyBorder="1" applyAlignment="1">
      <alignment horizontal="center"/>
    </xf>
    <xf numFmtId="164" fontId="10" fillId="5" borderId="18" xfId="2" applyNumberFormat="1" applyFont="1" applyFill="1" applyBorder="1" applyAlignment="1">
      <alignment horizontal="center"/>
    </xf>
    <xf numFmtId="164" fontId="9" fillId="0" borderId="16" xfId="2" applyNumberFormat="1" applyBorder="1" applyAlignment="1">
      <alignment horizontal="center"/>
    </xf>
    <xf numFmtId="164" fontId="9" fillId="0" borderId="18" xfId="2" applyNumberFormat="1" applyBorder="1" applyAlignment="1">
      <alignment horizontal="center"/>
    </xf>
    <xf numFmtId="0" fontId="9" fillId="0" borderId="19" xfId="2" applyBorder="1" applyAlignment="1">
      <alignment horizontal="center"/>
    </xf>
    <xf numFmtId="164" fontId="9" fillId="0" borderId="20" xfId="2" applyNumberFormat="1" applyBorder="1" applyAlignment="1">
      <alignment horizontal="center"/>
    </xf>
    <xf numFmtId="164" fontId="10" fillId="5" borderId="19" xfId="2" applyNumberFormat="1" applyFont="1" applyFill="1" applyBorder="1" applyAlignment="1">
      <alignment horizontal="center"/>
    </xf>
    <xf numFmtId="164" fontId="10" fillId="5" borderId="10" xfId="2" applyNumberFormat="1" applyFont="1" applyFill="1" applyBorder="1" applyAlignment="1">
      <alignment horizontal="center"/>
    </xf>
    <xf numFmtId="0" fontId="9" fillId="0" borderId="11" xfId="2" applyBorder="1" applyAlignment="1">
      <alignment horizontal="center"/>
    </xf>
    <xf numFmtId="164" fontId="9" fillId="0" borderId="1" xfId="2" applyNumberFormat="1" applyBorder="1" applyAlignment="1">
      <alignment horizontal="center"/>
    </xf>
    <xf numFmtId="164" fontId="10" fillId="5" borderId="11" xfId="2" applyNumberFormat="1" applyFont="1" applyFill="1" applyBorder="1" applyAlignment="1">
      <alignment horizontal="center"/>
    </xf>
    <xf numFmtId="0" fontId="9" fillId="0" borderId="16" xfId="2" applyBorder="1" applyAlignment="1">
      <alignment horizontal="center"/>
    </xf>
    <xf numFmtId="164" fontId="9" fillId="0" borderId="17" xfId="2" applyNumberFormat="1" applyBorder="1" applyAlignment="1">
      <alignment horizontal="center"/>
    </xf>
    <xf numFmtId="164" fontId="10" fillId="5" borderId="16" xfId="2" applyNumberFormat="1" applyFont="1" applyFill="1" applyBorder="1" applyAlignment="1">
      <alignment horizontal="center"/>
    </xf>
    <xf numFmtId="0" fontId="5" fillId="0" borderId="0" xfId="0" applyFont="1"/>
    <xf numFmtId="166" fontId="10" fillId="0" borderId="0" xfId="0" applyNumberFormat="1" applyFont="1"/>
    <xf numFmtId="0" fontId="9" fillId="0" borderId="0" xfId="0" applyFont="1"/>
    <xf numFmtId="0" fontId="10" fillId="7" borderId="0" xfId="0" applyFont="1" applyFill="1"/>
    <xf numFmtId="0" fontId="9" fillId="7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9" fillId="5" borderId="21" xfId="2" applyFill="1" applyBorder="1" applyAlignment="1">
      <alignment horizontal="center"/>
    </xf>
    <xf numFmtId="164" fontId="9" fillId="5" borderId="22" xfId="2" applyNumberFormat="1" applyFill="1" applyBorder="1" applyAlignment="1">
      <alignment horizontal="center"/>
    </xf>
    <xf numFmtId="0" fontId="9" fillId="6" borderId="5" xfId="2" applyFill="1" applyBorder="1" applyAlignment="1">
      <alignment horizontal="center"/>
    </xf>
    <xf numFmtId="164" fontId="9" fillId="6" borderId="6" xfId="2" applyNumberFormat="1" applyFill="1" applyBorder="1" applyAlignment="1">
      <alignment horizontal="center"/>
    </xf>
    <xf numFmtId="164" fontId="10" fillId="6" borderId="7" xfId="2" applyNumberFormat="1" applyFont="1" applyFill="1" applyBorder="1" applyAlignment="1">
      <alignment horizontal="center"/>
    </xf>
    <xf numFmtId="167" fontId="12" fillId="6" borderId="10" xfId="2" applyNumberFormat="1" applyFont="1" applyFill="1" applyBorder="1"/>
    <xf numFmtId="167" fontId="12" fillId="6" borderId="12" xfId="2" applyNumberFormat="1" applyFont="1" applyFill="1" applyBorder="1"/>
    <xf numFmtId="167" fontId="9" fillId="0" borderId="12" xfId="2" applyNumberFormat="1" applyBorder="1" applyAlignment="1">
      <alignment horizontal="center"/>
    </xf>
    <xf numFmtId="167" fontId="9" fillId="0" borderId="18" xfId="2" applyNumberFormat="1" applyBorder="1" applyAlignment="1">
      <alignment horizontal="center"/>
    </xf>
    <xf numFmtId="166" fontId="9" fillId="0" borderId="9" xfId="2" applyNumberFormat="1" applyBorder="1"/>
    <xf numFmtId="166" fontId="11" fillId="4" borderId="15" xfId="2" applyNumberFormat="1" applyFont="1" applyFill="1" applyBorder="1" applyAlignment="1">
      <alignment horizontal="center"/>
    </xf>
    <xf numFmtId="164" fontId="9" fillId="6" borderId="5" xfId="2" applyNumberFormat="1" applyFill="1" applyBorder="1" applyAlignment="1">
      <alignment horizontal="center"/>
    </xf>
    <xf numFmtId="164" fontId="9" fillId="6" borderId="7" xfId="2" applyNumberFormat="1" applyFill="1" applyBorder="1" applyAlignment="1">
      <alignment horizontal="center"/>
    </xf>
    <xf numFmtId="164" fontId="9" fillId="6" borderId="19" xfId="2" applyNumberFormat="1" applyFill="1" applyBorder="1" applyAlignment="1">
      <alignment horizontal="center"/>
    </xf>
    <xf numFmtId="164" fontId="9" fillId="6" borderId="14" xfId="2" applyNumberFormat="1" applyFill="1" applyBorder="1" applyAlignment="1">
      <alignment horizontal="center"/>
    </xf>
    <xf numFmtId="164" fontId="10" fillId="5" borderId="5" xfId="2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6" fontId="5" fillId="3" borderId="0" xfId="0" applyNumberFormat="1" applyFont="1" applyFill="1" applyAlignment="1">
      <alignment horizontal="left" vertical="top" wrapText="1"/>
    </xf>
    <xf numFmtId="166" fontId="8" fillId="0" borderId="2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</cellXfs>
  <cellStyles count="3">
    <cellStyle name="Standard" xfId="0" builtinId="0"/>
    <cellStyle name="Standard 2" xfId="2" xr:uid="{89ED970D-9E04-48EF-AB58-BEFF996B1B9F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7A1E-9A14-4F5A-B3D6-FB8C322B6AB9}">
  <dimension ref="B3:H43"/>
  <sheetViews>
    <sheetView topLeftCell="A14" workbookViewId="0">
      <selection activeCell="F7" sqref="F7"/>
    </sheetView>
  </sheetViews>
  <sheetFormatPr baseColWidth="10" defaultRowHeight="14.25"/>
  <cols>
    <col min="2" max="2" width="30.125" customWidth="1"/>
    <col min="3" max="3" width="16.75" bestFit="1" customWidth="1"/>
    <col min="4" max="4" width="22.125" bestFit="1" customWidth="1"/>
    <col min="5" max="5" width="23.25" customWidth="1"/>
    <col min="6" max="6" width="18.75" bestFit="1" customWidth="1"/>
    <col min="7" max="7" width="20.75" bestFit="1" customWidth="1"/>
  </cols>
  <sheetData>
    <row r="3" spans="2:8" ht="23.25">
      <c r="B3" s="83" t="s">
        <v>0</v>
      </c>
      <c r="C3" s="83"/>
      <c r="D3" s="83"/>
      <c r="E3" s="83"/>
      <c r="F3" s="83"/>
    </row>
    <row r="4" spans="2:8" ht="15">
      <c r="B4" s="1"/>
      <c r="C4" s="1"/>
      <c r="D4" s="1"/>
      <c r="E4" s="1"/>
      <c r="F4" s="1"/>
    </row>
    <row r="5" spans="2:8" ht="15">
      <c r="B5" s="2"/>
      <c r="C5" s="3"/>
      <c r="D5" s="3"/>
      <c r="E5" s="3"/>
      <c r="F5" s="4"/>
    </row>
    <row r="6" spans="2:8" ht="15">
      <c r="B6" s="5" t="s">
        <v>1</v>
      </c>
      <c r="C6" s="6" t="s">
        <v>2</v>
      </c>
      <c r="E6" s="7" t="s">
        <v>3</v>
      </c>
      <c r="F6" s="8">
        <v>46082</v>
      </c>
    </row>
    <row r="7" spans="2:8">
      <c r="B7" s="5" t="s">
        <v>4</v>
      </c>
      <c r="C7" s="9">
        <v>16</v>
      </c>
      <c r="D7" s="10"/>
      <c r="E7" s="7" t="s">
        <v>5</v>
      </c>
      <c r="F7" s="8">
        <v>46387</v>
      </c>
    </row>
    <row r="8" spans="2:8">
      <c r="B8" s="5" t="s">
        <v>6</v>
      </c>
      <c r="C8" s="11">
        <v>6</v>
      </c>
      <c r="D8" s="10"/>
      <c r="E8" s="10"/>
      <c r="F8" s="12"/>
    </row>
    <row r="9" spans="2:8">
      <c r="B9" s="13"/>
      <c r="C9" s="14"/>
      <c r="E9" s="84" t="s">
        <v>7</v>
      </c>
      <c r="F9" s="84"/>
      <c r="G9" s="84"/>
      <c r="H9" s="84"/>
    </row>
    <row r="10" spans="2:8">
      <c r="B10" s="13"/>
      <c r="C10" s="14"/>
      <c r="D10" s="15"/>
      <c r="F10" s="12"/>
    </row>
    <row r="11" spans="2:8" ht="15">
      <c r="B11" s="16" t="s">
        <v>8</v>
      </c>
      <c r="C11" s="14"/>
      <c r="F11" s="12"/>
    </row>
    <row r="12" spans="2:8">
      <c r="B12" s="17"/>
      <c r="C12" s="14"/>
      <c r="F12" s="12"/>
    </row>
    <row r="13" spans="2:8" ht="29.25">
      <c r="B13" s="18" t="s">
        <v>9</v>
      </c>
      <c r="C13" s="19">
        <f>IF(C6="WHK",VLOOKUP(C8,B22:G36,2))</f>
        <v>417.40800000000002</v>
      </c>
      <c r="D13" s="20"/>
      <c r="F13" s="12"/>
    </row>
    <row r="14" spans="2:8">
      <c r="B14" s="21" t="s">
        <v>10</v>
      </c>
      <c r="C14" s="19">
        <f>IF(C13&lt;=538,(C13*28%),(C13*9.3%))</f>
        <v>116.87424000000001</v>
      </c>
      <c r="F14" s="12"/>
    </row>
    <row r="15" spans="2:8" ht="28.5">
      <c r="B15" s="22" t="s">
        <v>11</v>
      </c>
      <c r="C15" s="23">
        <f>SUM(C13:C14)</f>
        <v>534.28224</v>
      </c>
      <c r="E15" s="66" t="s">
        <v>12</v>
      </c>
      <c r="F15" s="24">
        <f>C15*Hilfstabelle!F7+C15/Hilfstabelle!H4*Hilfstabelle!I4+C15/Hilfstabelle!H5*Hilfstabelle!I5</f>
        <v>5342.8224000000009</v>
      </c>
    </row>
    <row r="16" spans="2:8">
      <c r="B16" s="17"/>
      <c r="C16" s="14"/>
      <c r="F16" s="12"/>
    </row>
    <row r="17" spans="2:7" ht="15" thickBot="1"/>
    <row r="18" spans="2:7" ht="16.5" thickBot="1">
      <c r="B18" s="85" t="s">
        <v>34</v>
      </c>
      <c r="C18" s="86"/>
      <c r="D18" s="86"/>
      <c r="E18" s="86"/>
      <c r="F18" s="86"/>
      <c r="G18" s="87"/>
    </row>
    <row r="19" spans="2:7" ht="16.5" thickBot="1">
      <c r="B19" s="25"/>
      <c r="C19" s="25"/>
      <c r="D19" s="25"/>
      <c r="E19" s="25"/>
      <c r="F19" s="25"/>
      <c r="G19" s="25"/>
    </row>
    <row r="20" spans="2:7">
      <c r="B20" s="26" t="s">
        <v>13</v>
      </c>
      <c r="C20" s="27" t="s">
        <v>14</v>
      </c>
      <c r="D20" s="27" t="s">
        <v>15</v>
      </c>
      <c r="E20" s="28" t="s">
        <v>16</v>
      </c>
      <c r="F20" s="29" t="s">
        <v>17</v>
      </c>
      <c r="G20" s="30" t="s">
        <v>14</v>
      </c>
    </row>
    <row r="21" spans="2:7" ht="15" thickBot="1">
      <c r="B21" s="31" t="s">
        <v>18</v>
      </c>
      <c r="C21" s="32" t="s">
        <v>19</v>
      </c>
      <c r="D21" s="32" t="s">
        <v>20</v>
      </c>
      <c r="E21" s="33" t="s">
        <v>21</v>
      </c>
      <c r="F21" s="76" t="s">
        <v>22</v>
      </c>
      <c r="G21" s="77" t="s">
        <v>23</v>
      </c>
    </row>
    <row r="22" spans="2:7">
      <c r="B22" s="34">
        <v>3</v>
      </c>
      <c r="C22" s="35">
        <f t="shared" ref="C22:C36" si="0">B22*4.348*16</f>
        <v>208.70400000000001</v>
      </c>
      <c r="D22" s="35">
        <f t="shared" ref="D22:D26" si="1">C22*28%</f>
        <v>58.437120000000007</v>
      </c>
      <c r="E22" s="36">
        <f t="shared" ref="E22:E27" si="2">SUM(C22:D22)</f>
        <v>267.14112</v>
      </c>
      <c r="F22" s="78">
        <f t="shared" ref="F22:F36" si="3">C22*9.3%</f>
        <v>19.409472000000004</v>
      </c>
      <c r="G22" s="79">
        <f t="shared" ref="G22:G36" si="4">SUM(C22,F22)</f>
        <v>228.113472</v>
      </c>
    </row>
    <row r="23" spans="2:7">
      <c r="B23" s="38">
        <v>4</v>
      </c>
      <c r="C23" s="39">
        <f t="shared" si="0"/>
        <v>278.27199999999999</v>
      </c>
      <c r="D23" s="39">
        <f t="shared" si="1"/>
        <v>77.916160000000005</v>
      </c>
      <c r="E23" s="40">
        <f t="shared" si="2"/>
        <v>356.18815999999998</v>
      </c>
      <c r="F23" s="80">
        <f t="shared" si="3"/>
        <v>25.879296000000004</v>
      </c>
      <c r="G23" s="37">
        <f t="shared" si="4"/>
        <v>304.151296</v>
      </c>
    </row>
    <row r="24" spans="2:7">
      <c r="B24" s="38">
        <v>5</v>
      </c>
      <c r="C24" s="39">
        <f t="shared" si="0"/>
        <v>347.84</v>
      </c>
      <c r="D24" s="39">
        <f t="shared" si="1"/>
        <v>97.395200000000003</v>
      </c>
      <c r="E24" s="40">
        <f t="shared" si="2"/>
        <v>445.23519999999996</v>
      </c>
      <c r="F24" s="80">
        <f t="shared" si="3"/>
        <v>32.349119999999999</v>
      </c>
      <c r="G24" s="37">
        <f t="shared" si="4"/>
        <v>380.18912</v>
      </c>
    </row>
    <row r="25" spans="2:7">
      <c r="B25" s="38">
        <v>6</v>
      </c>
      <c r="C25" s="39">
        <f t="shared" si="0"/>
        <v>417.40800000000002</v>
      </c>
      <c r="D25" s="39">
        <f t="shared" si="1"/>
        <v>116.87424000000001</v>
      </c>
      <c r="E25" s="40">
        <f t="shared" si="2"/>
        <v>534.28224</v>
      </c>
      <c r="F25" s="81">
        <f t="shared" si="3"/>
        <v>38.818944000000009</v>
      </c>
      <c r="G25" s="41">
        <f t="shared" si="4"/>
        <v>456.226944</v>
      </c>
    </row>
    <row r="26" spans="2:7">
      <c r="B26" s="38">
        <v>7</v>
      </c>
      <c r="C26" s="39">
        <f t="shared" si="0"/>
        <v>486.976</v>
      </c>
      <c r="D26" s="39">
        <f t="shared" si="1"/>
        <v>136.35328000000001</v>
      </c>
      <c r="E26" s="40">
        <f t="shared" si="2"/>
        <v>623.32928000000004</v>
      </c>
      <c r="F26" s="42">
        <f t="shared" si="3"/>
        <v>45.288768000000005</v>
      </c>
      <c r="G26" s="43">
        <f t="shared" si="4"/>
        <v>532.264768</v>
      </c>
    </row>
    <row r="27" spans="2:7" ht="15" thickBot="1">
      <c r="B27" s="67">
        <v>8</v>
      </c>
      <c r="C27" s="68">
        <f t="shared" si="0"/>
        <v>556.54399999999998</v>
      </c>
      <c r="D27" s="44">
        <f>C27*28%</f>
        <v>155.83232000000001</v>
      </c>
      <c r="E27" s="45">
        <f t="shared" si="2"/>
        <v>712.37631999999996</v>
      </c>
      <c r="F27" s="46">
        <f t="shared" si="3"/>
        <v>51.758592000000007</v>
      </c>
      <c r="G27" s="47">
        <f t="shared" si="4"/>
        <v>608.302592</v>
      </c>
    </row>
    <row r="28" spans="2:7">
      <c r="B28" s="69">
        <v>9</v>
      </c>
      <c r="C28" s="70">
        <f t="shared" si="0"/>
        <v>626.11199999999997</v>
      </c>
      <c r="D28" s="70"/>
      <c r="E28" s="71"/>
      <c r="F28" s="82">
        <f t="shared" si="3"/>
        <v>58.228416000000003</v>
      </c>
      <c r="G28" s="36">
        <f t="shared" si="4"/>
        <v>684.340416</v>
      </c>
    </row>
    <row r="29" spans="2:7">
      <c r="B29" s="48">
        <v>10</v>
      </c>
      <c r="C29" s="49">
        <f t="shared" si="0"/>
        <v>695.68</v>
      </c>
      <c r="D29" s="49"/>
      <c r="E29" s="72"/>
      <c r="F29" s="50">
        <f t="shared" si="3"/>
        <v>64.698239999999998</v>
      </c>
      <c r="G29" s="51">
        <f t="shared" si="4"/>
        <v>760.37824000000001</v>
      </c>
    </row>
    <row r="30" spans="2:7">
      <c r="B30" s="52">
        <v>11</v>
      </c>
      <c r="C30" s="53">
        <f t="shared" si="0"/>
        <v>765.24799999999993</v>
      </c>
      <c r="D30" s="53"/>
      <c r="E30" s="73"/>
      <c r="F30" s="54">
        <f t="shared" si="3"/>
        <v>71.168064000000001</v>
      </c>
      <c r="G30" s="40">
        <f t="shared" si="4"/>
        <v>836.41606399999989</v>
      </c>
    </row>
    <row r="31" spans="2:7">
      <c r="B31" s="52">
        <v>12</v>
      </c>
      <c r="C31" s="53">
        <f t="shared" si="0"/>
        <v>834.81600000000003</v>
      </c>
      <c r="D31" s="53"/>
      <c r="E31" s="74"/>
      <c r="F31" s="54">
        <f t="shared" si="3"/>
        <v>77.637888000000018</v>
      </c>
      <c r="G31" s="40">
        <f t="shared" si="4"/>
        <v>912.45388800000001</v>
      </c>
    </row>
    <row r="32" spans="2:7">
      <c r="B32" s="52">
        <v>13</v>
      </c>
      <c r="C32" s="53">
        <f t="shared" si="0"/>
        <v>904.38400000000001</v>
      </c>
      <c r="D32" s="53"/>
      <c r="E32" s="74"/>
      <c r="F32" s="54">
        <f t="shared" si="3"/>
        <v>84.107712000000006</v>
      </c>
      <c r="G32" s="40">
        <f t="shared" si="4"/>
        <v>988.49171200000001</v>
      </c>
    </row>
    <row r="33" spans="2:7">
      <c r="B33" s="52">
        <v>14</v>
      </c>
      <c r="C33" s="53">
        <f t="shared" si="0"/>
        <v>973.952</v>
      </c>
      <c r="D33" s="53"/>
      <c r="E33" s="74"/>
      <c r="F33" s="54">
        <f t="shared" si="3"/>
        <v>90.577536000000009</v>
      </c>
      <c r="G33" s="40">
        <f t="shared" si="4"/>
        <v>1064.529536</v>
      </c>
    </row>
    <row r="34" spans="2:7">
      <c r="B34" s="52">
        <v>15</v>
      </c>
      <c r="C34" s="53">
        <f t="shared" si="0"/>
        <v>1043.52</v>
      </c>
      <c r="D34" s="53"/>
      <c r="E34" s="74"/>
      <c r="F34" s="54">
        <f t="shared" si="3"/>
        <v>97.047360000000012</v>
      </c>
      <c r="G34" s="40">
        <f t="shared" si="4"/>
        <v>1140.56736</v>
      </c>
    </row>
    <row r="35" spans="2:7">
      <c r="B35" s="52">
        <v>16</v>
      </c>
      <c r="C35" s="53">
        <f t="shared" si="0"/>
        <v>1113.088</v>
      </c>
      <c r="D35" s="53"/>
      <c r="E35" s="74"/>
      <c r="F35" s="54">
        <f t="shared" si="3"/>
        <v>103.51718400000001</v>
      </c>
      <c r="G35" s="40">
        <f t="shared" si="4"/>
        <v>1216.605184</v>
      </c>
    </row>
    <row r="36" spans="2:7" ht="15" thickBot="1">
      <c r="B36" s="55">
        <v>17</v>
      </c>
      <c r="C36" s="56">
        <f t="shared" si="0"/>
        <v>1182.6559999999999</v>
      </c>
      <c r="D36" s="56"/>
      <c r="E36" s="75"/>
      <c r="F36" s="57">
        <f t="shared" si="3"/>
        <v>109.98700800000002</v>
      </c>
      <c r="G36" s="45">
        <f t="shared" si="4"/>
        <v>1292.643008</v>
      </c>
    </row>
    <row r="37" spans="2:7">
      <c r="B37" s="58"/>
      <c r="C37" s="59"/>
      <c r="D37" s="59"/>
      <c r="E37" s="59"/>
      <c r="F37" s="58"/>
      <c r="G37" s="58"/>
    </row>
    <row r="38" spans="2:7">
      <c r="B38" s="58"/>
      <c r="C38" s="60"/>
      <c r="D38" s="60"/>
      <c r="E38" s="60"/>
      <c r="F38" s="58"/>
      <c r="G38" s="58"/>
    </row>
    <row r="39" spans="2:7">
      <c r="B39" s="59" t="s">
        <v>35</v>
      </c>
      <c r="C39" s="60"/>
      <c r="D39" s="60"/>
      <c r="E39" s="60"/>
      <c r="F39" s="58"/>
      <c r="G39" s="58"/>
    </row>
    <row r="40" spans="2:7">
      <c r="B40" s="61" t="s">
        <v>24</v>
      </c>
      <c r="C40" s="62"/>
      <c r="D40" s="62"/>
      <c r="E40" s="62"/>
      <c r="F40" s="58"/>
      <c r="G40" s="58"/>
    </row>
    <row r="41" spans="2:7">
      <c r="B41" s="63" t="s">
        <v>25</v>
      </c>
      <c r="C41" s="60"/>
      <c r="D41" s="60"/>
      <c r="E41" s="60"/>
      <c r="F41" s="58"/>
      <c r="G41" s="58"/>
    </row>
    <row r="43" spans="2:7" ht="15">
      <c r="G43" s="20" t="s">
        <v>36</v>
      </c>
    </row>
  </sheetData>
  <sheetProtection algorithmName="SHA-512" hashValue="lcCbu+S1y/kkKq0xyNmhYJ1KMrD/1vNLisZMtJ15hQJdMK/egtVsSRsOh2FGg9zcOSwzX09Aa2ZmeBEEsZToSQ==" saltValue="m8YZ/E2dTfSSxCMl/VlDZQ==" spinCount="100000" sheet="1" objects="1" scenarios="1"/>
  <mergeCells count="3">
    <mergeCell ref="B3:F3"/>
    <mergeCell ref="E9:H9"/>
    <mergeCell ref="B18:G18"/>
  </mergeCells>
  <dataValidations count="1">
    <dataValidation type="list" allowBlank="1" showDropDown="1" showInputMessage="1" showErrorMessage="1" sqref="C6" xr:uid="{D95A7BC1-B6E2-4F91-A22C-1B948A8E870A}">
      <formula1>"SHK,WHK"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9C1-73E4-4E88-B7CD-01D053E7A599}">
  <dimension ref="B3:I15"/>
  <sheetViews>
    <sheetView tabSelected="1" workbookViewId="0">
      <selection activeCell="G5" sqref="G5"/>
    </sheetView>
  </sheetViews>
  <sheetFormatPr baseColWidth="10" defaultRowHeight="14.25"/>
  <sheetData>
    <row r="3" spans="2:9">
      <c r="B3" s="64" t="s">
        <v>26</v>
      </c>
      <c r="C3" s="64" t="s">
        <v>27</v>
      </c>
      <c r="F3" s="64" t="s">
        <v>28</v>
      </c>
      <c r="G3" s="64" t="s">
        <v>27</v>
      </c>
      <c r="H3" s="64" t="s">
        <v>29</v>
      </c>
      <c r="I3" s="64" t="s">
        <v>30</v>
      </c>
    </row>
    <row r="4" spans="2:9">
      <c r="B4" s="64">
        <v>1</v>
      </c>
      <c r="C4" s="64">
        <v>31</v>
      </c>
      <c r="E4" t="s">
        <v>31</v>
      </c>
      <c r="F4" s="64">
        <f>MONTH(WHKs!F6)</f>
        <v>3</v>
      </c>
      <c r="G4" s="64">
        <f>DAY(WHKs!F6)</f>
        <v>1</v>
      </c>
      <c r="H4" s="64">
        <f>VLOOKUP(F4,$B$3:$C$15,2,FALSE)</f>
        <v>31</v>
      </c>
      <c r="I4" s="64">
        <f>H4-G4+1</f>
        <v>31</v>
      </c>
    </row>
    <row r="5" spans="2:9">
      <c r="B5" s="64">
        <v>2</v>
      </c>
      <c r="C5" s="64">
        <v>28</v>
      </c>
      <c r="E5" t="s">
        <v>32</v>
      </c>
      <c r="F5" s="64">
        <f>MONTH(WHKs!F7)</f>
        <v>12</v>
      </c>
      <c r="G5" s="64">
        <f>DAY(WHKs!F7)</f>
        <v>31</v>
      </c>
      <c r="H5" s="64">
        <f>VLOOKUP(F5,$B$3:$C$15,2,FALSE)</f>
        <v>31</v>
      </c>
      <c r="I5" s="64">
        <f>G5</f>
        <v>31</v>
      </c>
    </row>
    <row r="6" spans="2:9">
      <c r="B6" s="64">
        <v>3</v>
      </c>
      <c r="C6" s="64">
        <v>31</v>
      </c>
      <c r="F6" s="64"/>
      <c r="G6" s="64"/>
      <c r="H6" s="64"/>
      <c r="I6" s="64"/>
    </row>
    <row r="7" spans="2:9">
      <c r="B7" s="64">
        <v>4</v>
      </c>
      <c r="C7" s="64">
        <v>30</v>
      </c>
      <c r="E7" t="s">
        <v>33</v>
      </c>
      <c r="F7" s="64">
        <f>F5-F4-1</f>
        <v>8</v>
      </c>
      <c r="G7" s="64"/>
      <c r="H7" s="64"/>
      <c r="I7" s="64"/>
    </row>
    <row r="8" spans="2:9">
      <c r="B8" s="64">
        <v>5</v>
      </c>
      <c r="C8" s="64">
        <v>31</v>
      </c>
      <c r="F8" s="64"/>
      <c r="G8" s="64"/>
      <c r="H8" s="64"/>
      <c r="I8" s="64"/>
    </row>
    <row r="9" spans="2:9">
      <c r="B9" s="64">
        <v>6</v>
      </c>
      <c r="C9" s="64">
        <v>30</v>
      </c>
      <c r="F9" s="64"/>
      <c r="G9" s="64"/>
      <c r="H9" s="64"/>
      <c r="I9" s="64"/>
    </row>
    <row r="10" spans="2:9">
      <c r="B10" s="64">
        <v>7</v>
      </c>
      <c r="C10" s="64">
        <v>31</v>
      </c>
      <c r="F10" s="64"/>
      <c r="G10" s="65"/>
      <c r="H10" s="64"/>
      <c r="I10" s="64"/>
    </row>
    <row r="11" spans="2:9">
      <c r="B11" s="64">
        <v>8</v>
      </c>
      <c r="C11" s="64">
        <v>31</v>
      </c>
      <c r="F11" s="64"/>
      <c r="G11" s="64"/>
      <c r="H11" s="64"/>
      <c r="I11" s="64"/>
    </row>
    <row r="12" spans="2:9">
      <c r="B12" s="64">
        <v>9</v>
      </c>
      <c r="C12" s="64">
        <v>30</v>
      </c>
      <c r="F12" s="64"/>
      <c r="G12" s="64"/>
      <c r="H12" s="64"/>
      <c r="I12" s="64"/>
    </row>
    <row r="13" spans="2:9">
      <c r="B13" s="64">
        <v>10</v>
      </c>
      <c r="C13" s="64">
        <v>31</v>
      </c>
      <c r="F13" s="64"/>
      <c r="G13" s="64"/>
      <c r="H13" s="64"/>
      <c r="I13" s="64"/>
    </row>
    <row r="14" spans="2:9">
      <c r="B14" s="64">
        <v>11</v>
      </c>
      <c r="C14" s="64">
        <v>30</v>
      </c>
    </row>
    <row r="15" spans="2:9">
      <c r="B15" s="64">
        <v>12</v>
      </c>
      <c r="C15" s="64">
        <v>31</v>
      </c>
    </row>
  </sheetData>
  <sheetProtection algorithmName="SHA-512" hashValue="oYaEWGA36kIU/Rsyzr5chmcIX+3iH6sGVR727tRWw1jInp3FUQhsatDvO7dvN/RNxvE8bKzx686sgA2zNScxfw==" saltValue="1H7PtSXyT1x9m4/u62Ew5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WHKs</vt:lpstr>
      <vt:lpstr>Hilfstabelle</vt:lpstr>
    </vt:vector>
  </TitlesOfParts>
  <Company>Technische Hochschule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Pick (kpick)</dc:creator>
  <cp:lastModifiedBy>Katharina Pick (kpick)</cp:lastModifiedBy>
  <dcterms:created xsi:type="dcterms:W3CDTF">2026-03-13T07:21:01Z</dcterms:created>
  <dcterms:modified xsi:type="dcterms:W3CDTF">2026-03-20T08:55:56Z</dcterms:modified>
</cp:coreProperties>
</file>