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.th-koeln.de\Gruppenverzeichnisse\VERWALTUNG\Referat09\Team09-01\Assistenzkräfte\Lohnentwicklung und Änderungen SHK WHK\Anpassungen\SHK\"/>
    </mc:Choice>
  </mc:AlternateContent>
  <xr:revisionPtr revIDLastSave="0" documentId="13_ncr:1_{669B4089-6313-4491-889C-87E3C9693266}" xr6:coauthVersionLast="47" xr6:coauthVersionMax="47" xr10:uidLastSave="{00000000-0000-0000-0000-000000000000}"/>
  <bookViews>
    <workbookView xWindow="-120" yWindow="-120" windowWidth="29040" windowHeight="15720" activeTab="1" xr2:uid="{0C8D6226-0581-462D-AC50-DA961B5C406C}"/>
  </bookViews>
  <sheets>
    <sheet name="SHKs ab 01.03.2026" sheetId="1" r:id="rId1"/>
    <sheet name="Hilfstabelle 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2" l="1"/>
  <c r="I5" i="2" s="1"/>
  <c r="F5" i="2"/>
  <c r="H5" i="2" s="1"/>
  <c r="G4" i="2"/>
  <c r="F4" i="2"/>
  <c r="C40" i="1"/>
  <c r="C39" i="1"/>
  <c r="F39" i="1" s="1"/>
  <c r="G39" i="1" s="1"/>
  <c r="C38" i="1"/>
  <c r="C37" i="1"/>
  <c r="C36" i="1"/>
  <c r="C35" i="1"/>
  <c r="C34" i="1"/>
  <c r="C33" i="1"/>
  <c r="C32" i="1"/>
  <c r="C31" i="1"/>
  <c r="D31" i="1" s="1"/>
  <c r="C30" i="1"/>
  <c r="C29" i="1"/>
  <c r="C28" i="1"/>
  <c r="C27" i="1"/>
  <c r="C26" i="1"/>
  <c r="D26" i="1" s="1"/>
  <c r="E26" i="1" s="1"/>
  <c r="C13" i="1"/>
  <c r="C14" i="1" s="1"/>
  <c r="F38" i="1"/>
  <c r="F36" i="1"/>
  <c r="G36" i="1" s="1"/>
  <c r="F34" i="1"/>
  <c r="G34" i="1" s="1"/>
  <c r="F32" i="1"/>
  <c r="G32" i="1" s="1"/>
  <c r="D32" i="1"/>
  <c r="E32" i="1" s="1"/>
  <c r="D30" i="1"/>
  <c r="F29" i="1"/>
  <c r="G29" i="1" s="1"/>
  <c r="D29" i="1"/>
  <c r="E29" i="1" s="1"/>
  <c r="F7" i="2" l="1"/>
  <c r="H4" i="2"/>
  <c r="I4" i="2" s="1"/>
  <c r="F26" i="1"/>
  <c r="G26" i="1" s="1"/>
  <c r="C15" i="1"/>
  <c r="G38" i="1"/>
  <c r="D28" i="1"/>
  <c r="E28" i="1" s="1"/>
  <c r="F33" i="1"/>
  <c r="G33" i="1" s="1"/>
  <c r="E31" i="1"/>
  <c r="E30" i="1"/>
  <c r="F30" i="1"/>
  <c r="G30" i="1" s="1"/>
  <c r="F28" i="1"/>
  <c r="G28" i="1" s="1"/>
  <c r="F31" i="1"/>
  <c r="G31" i="1" s="1"/>
  <c r="F35" i="1"/>
  <c r="G35" i="1" s="1"/>
  <c r="F40" i="1"/>
  <c r="G40" i="1" s="1"/>
  <c r="D27" i="1"/>
  <c r="F37" i="1"/>
  <c r="G37" i="1" s="1"/>
  <c r="E27" i="1"/>
  <c r="F27" i="1"/>
  <c r="G27" i="1" s="1"/>
  <c r="F15" i="1" l="1"/>
</calcChain>
</file>

<file path=xl/sharedStrings.xml><?xml version="1.0" encoding="utf-8"?>
<sst xmlns="http://schemas.openxmlformats.org/spreadsheetml/2006/main" count="40" uniqueCount="38">
  <si>
    <t>Dienstvertrag</t>
  </si>
  <si>
    <t>SHK</t>
  </si>
  <si>
    <t>Beschäftigungsbeginn</t>
  </si>
  <si>
    <t>Stundenlohn</t>
  </si>
  <si>
    <t>Beschäftigungsende*</t>
  </si>
  <si>
    <t>Wochenstunden</t>
  </si>
  <si>
    <r>
      <t xml:space="preserve">* Zeiträume, die über den Jahreswechsel gehen, müssen bei der Berechnung separat berechnet werden.
z.B.:    </t>
    </r>
    <r>
      <rPr>
        <sz val="10"/>
        <color rgb="FFFF0000"/>
        <rFont val="Myriad Pro"/>
        <family val="2"/>
      </rPr>
      <t xml:space="preserve">falsch: </t>
    </r>
    <r>
      <rPr>
        <sz val="10"/>
        <rFont val="Myriad Pro"/>
        <family val="2"/>
      </rPr>
      <t xml:space="preserve">      02.11.2025 - 28.02.2026
           richtig:       02.11.2025 - 31.12.2025
                            +  01.01.2026 - 28.02.2026</t>
    </r>
  </si>
  <si>
    <t>Berechnung</t>
  </si>
  <si>
    <r>
      <t>monatliche Vergütung der 
der Hilfskraft (</t>
    </r>
    <r>
      <rPr>
        <b/>
        <sz val="11"/>
        <color theme="1"/>
        <rFont val="Aptos Narrow"/>
        <family val="2"/>
        <scheme val="minor"/>
      </rPr>
      <t>*I)</t>
    </r>
  </si>
  <si>
    <t>Arbeitgeberkosten (*II/III)</t>
  </si>
  <si>
    <t>zu verrechnender 
Betrag pro Monat</t>
  </si>
  <si>
    <t>Gesamtbetrag für den
angegebenen Zeitraum</t>
  </si>
  <si>
    <t xml:space="preserve"> </t>
  </si>
  <si>
    <t>Arbeitszeit</t>
  </si>
  <si>
    <t>monatliche Vergütung</t>
  </si>
  <si>
    <t xml:space="preserve">mtl. Pauschalbeitrag </t>
  </si>
  <si>
    <t>mtl. Vergütung incl.</t>
  </si>
  <si>
    <t>mtl. Beitrag zur Renten-</t>
  </si>
  <si>
    <t>(Wochenstunden)</t>
  </si>
  <si>
    <r>
      <t xml:space="preserve">ohne Beiträge </t>
    </r>
    <r>
      <rPr>
        <b/>
        <sz val="10"/>
        <rFont val="Arial"/>
        <family val="2"/>
      </rPr>
      <t>*I</t>
    </r>
  </si>
  <si>
    <r>
      <t xml:space="preserve">zur Sozialversicherung </t>
    </r>
    <r>
      <rPr>
        <b/>
        <sz val="10"/>
        <rFont val="Arial"/>
        <family val="2"/>
      </rPr>
      <t>*II</t>
    </r>
  </si>
  <si>
    <t>Sozialversicherung</t>
  </si>
  <si>
    <r>
      <t xml:space="preserve">versicherung (9,30%) </t>
    </r>
    <r>
      <rPr>
        <b/>
        <sz val="10"/>
        <rFont val="Arial"/>
        <family val="2"/>
      </rPr>
      <t>*III</t>
    </r>
  </si>
  <si>
    <t>Rentenversicherung</t>
  </si>
  <si>
    <r>
      <t>*II</t>
    </r>
    <r>
      <rPr>
        <sz val="10"/>
        <rFont val="Arial"/>
        <family val="2"/>
      </rPr>
      <t xml:space="preserve">   bis </t>
    </r>
    <r>
      <rPr>
        <b/>
        <sz val="10"/>
        <rFont val="Arial"/>
        <family val="2"/>
      </rPr>
      <t>603,00  €</t>
    </r>
    <r>
      <rPr>
        <sz val="10"/>
        <rFont val="Arial"/>
        <family val="2"/>
      </rPr>
      <t xml:space="preserve"> ist ein monatlicher Pauschalbeitrag von</t>
    </r>
    <r>
      <rPr>
        <b/>
        <sz val="10"/>
        <rFont val="Arial"/>
        <family val="2"/>
      </rPr>
      <t xml:space="preserve"> 28 </t>
    </r>
    <r>
      <rPr>
        <sz val="10"/>
        <rFont val="Arial"/>
        <family val="2"/>
      </rPr>
      <t>% (13% Krankenversicherung, 15 % Rentenversicherung) zu zahlen</t>
    </r>
  </si>
  <si>
    <r>
      <t xml:space="preserve">*III </t>
    </r>
    <r>
      <rPr>
        <sz val="10"/>
        <rFont val="Arial"/>
        <family val="2"/>
      </rPr>
      <t xml:space="preserve"> ab  </t>
    </r>
    <r>
      <rPr>
        <b/>
        <sz val="10"/>
        <rFont val="Arial"/>
        <family val="2"/>
      </rPr>
      <t>603,01 €</t>
    </r>
    <r>
      <rPr>
        <sz val="10"/>
        <rFont val="Arial"/>
        <family val="2"/>
      </rPr>
      <t xml:space="preserve">  oder bei mehreren  Arbeitgebern ist lediglich der Beitrag zur Rentenversicherung zu entrichten.</t>
    </r>
  </si>
  <si>
    <t>Monate</t>
  </si>
  <si>
    <t>Tage</t>
  </si>
  <si>
    <t>Monat</t>
  </si>
  <si>
    <t>Tage Monat</t>
  </si>
  <si>
    <t>relevate Tage</t>
  </si>
  <si>
    <t>Beginn</t>
  </si>
  <si>
    <t>Ende</t>
  </si>
  <si>
    <t>ganze Monate</t>
  </si>
  <si>
    <r>
      <t>*I    15,20 € x 4,348</t>
    </r>
    <r>
      <rPr>
        <sz val="10"/>
        <rFont val="Arial"/>
        <family val="2"/>
      </rPr>
      <t xml:space="preserve"> (durchschnittl. Wochenfaktor) x Anzahl der Wochenstunden.</t>
    </r>
  </si>
  <si>
    <t>Stand 03/2026</t>
  </si>
  <si>
    <t>Ab 01.03.2026 Kalkulationsrechner Hilfskraftvergütung - Studentische Hilfskräfte</t>
  </si>
  <si>
    <t>Ab 01.03.2026 Vergütung der studentischen Hilfskräfte/Tutor*innen 15,20 € / Std.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</si>
</sst>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\ &quot;Stunden&quot;"/>
    <numFmt numFmtId="166" formatCode="#,##0.00\ _D_M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10"/>
      <name val="Myriad Pro"/>
      <family val="2"/>
    </font>
    <font>
      <sz val="10"/>
      <color rgb="FFFF0000"/>
      <name val="Myriad Pro"/>
      <family val="2"/>
    </font>
    <font>
      <b/>
      <u/>
      <sz val="11"/>
      <color theme="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0"/>
      <name val="Myriad Pro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9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14" fontId="0" fillId="2" borderId="1" xfId="0" applyNumberFormat="1" applyFill="1" applyBorder="1" applyAlignment="1" applyProtection="1">
      <alignment horizontal="center" vertical="center"/>
      <protection locked="0"/>
    </xf>
    <xf numFmtId="8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165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17" fontId="0" fillId="0" borderId="0" xfId="0" applyNumberFormat="1"/>
    <xf numFmtId="14" fontId="8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left" wrapText="1"/>
    </xf>
    <xf numFmtId="164" fontId="0" fillId="0" borderId="1" xfId="0" applyNumberFormat="1" applyBorder="1" applyAlignment="1">
      <alignment horizontal="center" vertical="center"/>
    </xf>
    <xf numFmtId="0" fontId="3" fillId="0" borderId="0" xfId="0" applyFont="1"/>
    <xf numFmtId="44" fontId="0" fillId="0" borderId="1" xfId="1" applyFont="1" applyFill="1" applyBorder="1" applyAlignment="1" applyProtection="1">
      <alignment horizontal="left"/>
    </xf>
    <xf numFmtId="0" fontId="0" fillId="0" borderId="1" xfId="0" applyBorder="1" applyAlignment="1">
      <alignment wrapText="1"/>
    </xf>
    <xf numFmtId="164" fontId="0" fillId="0" borderId="1" xfId="1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4" fontId="9" fillId="0" borderId="1" xfId="1" applyFont="1" applyFill="1" applyBorder="1" applyAlignment="1" applyProtection="1">
      <alignment vertical="center"/>
    </xf>
    <xf numFmtId="166" fontId="6" fillId="0" borderId="0" xfId="0" applyNumberFormat="1" applyFont="1"/>
    <xf numFmtId="0" fontId="11" fillId="0" borderId="0" xfId="0" applyFont="1"/>
    <xf numFmtId="166" fontId="11" fillId="0" borderId="0" xfId="0" applyNumberFormat="1" applyFont="1"/>
    <xf numFmtId="166" fontId="12" fillId="4" borderId="5" xfId="2" applyNumberFormat="1" applyFill="1" applyBorder="1" applyAlignment="1">
      <alignment horizontal="center" vertical="center"/>
    </xf>
    <xf numFmtId="166" fontId="12" fillId="4" borderId="6" xfId="2" applyNumberFormat="1" applyFill="1" applyBorder="1" applyAlignment="1">
      <alignment horizontal="center" vertical="center"/>
    </xf>
    <xf numFmtId="166" fontId="13" fillId="0" borderId="6" xfId="2" applyNumberFormat="1" applyFont="1" applyBorder="1" applyAlignment="1">
      <alignment vertical="center"/>
    </xf>
    <xf numFmtId="166" fontId="12" fillId="0" borderId="6" xfId="2" applyNumberFormat="1" applyBorder="1" applyAlignment="1">
      <alignment vertical="center"/>
    </xf>
    <xf numFmtId="166" fontId="13" fillId="4" borderId="7" xfId="2" applyNumberFormat="1" applyFont="1" applyFill="1" applyBorder="1" applyAlignment="1">
      <alignment horizontal="center" vertical="center"/>
    </xf>
    <xf numFmtId="166" fontId="12" fillId="4" borderId="8" xfId="2" applyNumberFormat="1" applyFill="1" applyBorder="1" applyAlignment="1">
      <alignment horizontal="center" vertical="center"/>
    </xf>
    <xf numFmtId="166" fontId="12" fillId="4" borderId="9" xfId="2" applyNumberFormat="1" applyFill="1" applyBorder="1" applyAlignment="1">
      <alignment horizontal="center" vertical="center"/>
    </xf>
    <xf numFmtId="166" fontId="12" fillId="4" borderId="10" xfId="2" applyNumberFormat="1" applyFill="1" applyBorder="1" applyAlignment="1">
      <alignment horizontal="center" vertical="center" wrapText="1"/>
    </xf>
    <xf numFmtId="166" fontId="14" fillId="0" borderId="10" xfId="2" applyNumberFormat="1" applyFont="1" applyBorder="1" applyAlignment="1">
      <alignment vertical="center" wrapText="1"/>
    </xf>
    <xf numFmtId="166" fontId="12" fillId="0" borderId="9" xfId="2" applyNumberFormat="1" applyBorder="1" applyAlignment="1">
      <alignment vertical="center"/>
    </xf>
    <xf numFmtId="166" fontId="14" fillId="4" borderId="11" xfId="2" applyNumberFormat="1" applyFont="1" applyFill="1" applyBorder="1" applyAlignment="1">
      <alignment horizontal="center" vertical="center"/>
    </xf>
    <xf numFmtId="0" fontId="12" fillId="5" borderId="12" xfId="2" applyFill="1" applyBorder="1" applyAlignment="1">
      <alignment horizontal="center"/>
    </xf>
    <xf numFmtId="164" fontId="12" fillId="5" borderId="13" xfId="2" applyNumberFormat="1" applyFill="1" applyBorder="1" applyAlignment="1">
      <alignment horizontal="center"/>
    </xf>
    <xf numFmtId="164" fontId="12" fillId="5" borderId="14" xfId="2" applyNumberFormat="1" applyFill="1" applyBorder="1" applyAlignment="1">
      <alignment horizontal="center"/>
    </xf>
    <xf numFmtId="164" fontId="12" fillId="5" borderId="7" xfId="2" applyNumberFormat="1" applyFill="1" applyBorder="1" applyAlignment="1">
      <alignment horizontal="center"/>
    </xf>
    <xf numFmtId="164" fontId="12" fillId="0" borderId="14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0" fontId="12" fillId="5" borderId="15" xfId="2" applyFill="1" applyBorder="1" applyAlignment="1">
      <alignment horizontal="center"/>
    </xf>
    <xf numFmtId="164" fontId="12" fillId="5" borderId="16" xfId="2" applyNumberFormat="1" applyFill="1" applyBorder="1" applyAlignment="1">
      <alignment horizontal="center"/>
    </xf>
    <xf numFmtId="164" fontId="12" fillId="5" borderId="17" xfId="2" applyNumberFormat="1" applyFill="1" applyBorder="1" applyAlignment="1">
      <alignment horizontal="center"/>
    </xf>
    <xf numFmtId="164" fontId="12" fillId="0" borderId="16" xfId="0" applyNumberFormat="1" applyFont="1" applyBorder="1" applyAlignment="1">
      <alignment horizontal="center" vertical="center"/>
    </xf>
    <xf numFmtId="164" fontId="12" fillId="0" borderId="17" xfId="0" applyNumberFormat="1" applyFont="1" applyBorder="1" applyAlignment="1">
      <alignment horizontal="center" vertical="center"/>
    </xf>
    <xf numFmtId="164" fontId="12" fillId="5" borderId="1" xfId="2" applyNumberFormat="1" applyFill="1" applyBorder="1" applyAlignment="1">
      <alignment horizontal="center"/>
    </xf>
    <xf numFmtId="0" fontId="12" fillId="5" borderId="18" xfId="2" applyFill="1" applyBorder="1" applyAlignment="1">
      <alignment horizontal="center"/>
    </xf>
    <xf numFmtId="164" fontId="12" fillId="5" borderId="19" xfId="2" applyNumberFormat="1" applyFill="1" applyBorder="1" applyAlignment="1">
      <alignment horizontal="center"/>
    </xf>
    <xf numFmtId="164" fontId="12" fillId="5" borderId="10" xfId="2" applyNumberFormat="1" applyFill="1" applyBorder="1" applyAlignment="1">
      <alignment horizontal="center"/>
    </xf>
    <xf numFmtId="164" fontId="12" fillId="5" borderId="20" xfId="2" applyNumberFormat="1" applyFill="1" applyBorder="1" applyAlignment="1">
      <alignment horizontal="center"/>
    </xf>
    <xf numFmtId="164" fontId="12" fillId="0" borderId="21" xfId="0" applyNumberFormat="1" applyFont="1" applyBorder="1" applyAlignment="1">
      <alignment horizontal="center" vertical="center"/>
    </xf>
    <xf numFmtId="164" fontId="12" fillId="0" borderId="20" xfId="0" applyNumberFormat="1" applyFont="1" applyBorder="1" applyAlignment="1">
      <alignment horizontal="center" vertical="center"/>
    </xf>
    <xf numFmtId="0" fontId="12" fillId="5" borderId="22" xfId="2" applyFill="1" applyBorder="1" applyAlignment="1">
      <alignment horizontal="center"/>
    </xf>
    <xf numFmtId="164" fontId="12" fillId="5" borderId="9" xfId="2" applyNumberFormat="1" applyFill="1" applyBorder="1" applyAlignment="1">
      <alignment horizontal="center"/>
    </xf>
    <xf numFmtId="164" fontId="12" fillId="5" borderId="11" xfId="2" applyNumberFormat="1" applyFill="1" applyBorder="1" applyAlignment="1">
      <alignment horizontal="center"/>
    </xf>
    <xf numFmtId="164" fontId="12" fillId="0" borderId="23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64" fontId="12" fillId="6" borderId="13" xfId="2" applyNumberFormat="1" applyFill="1" applyBorder="1" applyAlignment="1">
      <alignment horizontal="center"/>
    </xf>
    <xf numFmtId="164" fontId="12" fillId="6" borderId="25" xfId="2" applyNumberFormat="1" applyFill="1" applyBorder="1" applyAlignment="1">
      <alignment horizontal="center"/>
    </xf>
    <xf numFmtId="164" fontId="13" fillId="6" borderId="26" xfId="2" applyNumberFormat="1" applyFont="1" applyFill="1" applyBorder="1" applyAlignment="1">
      <alignment horizontal="center"/>
    </xf>
    <xf numFmtId="164" fontId="12" fillId="5" borderId="27" xfId="2" applyNumberFormat="1" applyFill="1" applyBorder="1" applyAlignment="1">
      <alignment horizontal="center"/>
    </xf>
    <xf numFmtId="164" fontId="13" fillId="5" borderId="28" xfId="2" applyNumberFormat="1" applyFont="1" applyFill="1" applyBorder="1" applyAlignment="1">
      <alignment horizontal="center"/>
    </xf>
    <xf numFmtId="0" fontId="12" fillId="0" borderId="15" xfId="0" applyFont="1" applyBorder="1" applyAlignment="1">
      <alignment horizontal="center" vertical="center"/>
    </xf>
    <xf numFmtId="164" fontId="12" fillId="0" borderId="29" xfId="0" applyNumberFormat="1" applyFont="1" applyBorder="1" applyAlignment="1">
      <alignment horizontal="center" vertical="center"/>
    </xf>
    <xf numFmtId="164" fontId="12" fillId="5" borderId="30" xfId="2" applyNumberFormat="1" applyFill="1" applyBorder="1" applyAlignment="1">
      <alignment horizontal="center"/>
    </xf>
    <xf numFmtId="164" fontId="13" fillId="5" borderId="17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22" xfId="0" applyFont="1" applyBorder="1" applyAlignment="1">
      <alignment horizontal="center" vertical="center"/>
    </xf>
    <xf numFmtId="164" fontId="12" fillId="6" borderId="9" xfId="2" applyNumberFormat="1" applyFill="1" applyBorder="1" applyAlignment="1">
      <alignment horizontal="center"/>
    </xf>
    <xf numFmtId="164" fontId="12" fillId="0" borderId="31" xfId="0" applyNumberFormat="1" applyFont="1" applyBorder="1" applyAlignment="1">
      <alignment horizontal="center" vertical="center"/>
    </xf>
    <xf numFmtId="164" fontId="12" fillId="5" borderId="23" xfId="2" applyNumberFormat="1" applyFill="1" applyBorder="1" applyAlignment="1">
      <alignment horizontal="center"/>
    </xf>
    <xf numFmtId="164" fontId="13" fillId="5" borderId="11" xfId="2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6" fontId="12" fillId="0" borderId="0" xfId="0" applyNumberFormat="1" applyFont="1"/>
    <xf numFmtId="166" fontId="12" fillId="0" borderId="0" xfId="0" applyNumberFormat="1" applyFont="1" applyAlignment="1">
      <alignment horizontal="center"/>
    </xf>
    <xf numFmtId="166" fontId="13" fillId="0" borderId="0" xfId="0" applyNumberFormat="1" applyFont="1"/>
    <xf numFmtId="166" fontId="15" fillId="0" borderId="0" xfId="0" applyNumberFormat="1" applyFont="1"/>
    <xf numFmtId="0" fontId="12" fillId="0" borderId="0" xfId="0" applyFont="1"/>
    <xf numFmtId="0" fontId="13" fillId="0" borderId="0" xfId="0" applyFont="1"/>
    <xf numFmtId="0" fontId="16" fillId="0" borderId="0" xfId="0" applyFont="1"/>
    <xf numFmtId="0" fontId="6" fillId="0" borderId="0" xfId="0" applyFont="1"/>
    <xf numFmtId="164" fontId="0" fillId="0" borderId="0" xfId="0" applyNumberFormat="1" applyAlignment="1">
      <alignment horizontal="center"/>
    </xf>
    <xf numFmtId="0" fontId="17" fillId="0" borderId="0" xfId="0" applyFont="1" applyAlignment="1">
      <alignment horizontal="center"/>
    </xf>
    <xf numFmtId="166" fontId="6" fillId="3" borderId="0" xfId="0" applyNumberFormat="1" applyFont="1" applyFill="1" applyAlignment="1">
      <alignment horizontal="left" vertical="top" wrapText="1"/>
    </xf>
    <xf numFmtId="166" fontId="10" fillId="0" borderId="2" xfId="0" applyNumberFormat="1" applyFont="1" applyBorder="1" applyAlignment="1">
      <alignment horizontal="center"/>
    </xf>
    <xf numFmtId="166" fontId="10" fillId="0" borderId="3" xfId="0" applyNumberFormat="1" applyFont="1" applyBorder="1" applyAlignment="1">
      <alignment horizontal="center"/>
    </xf>
    <xf numFmtId="166" fontId="10" fillId="0" borderId="4" xfId="0" applyNumberFormat="1" applyFont="1" applyBorder="1" applyAlignment="1">
      <alignment horizontal="center"/>
    </xf>
    <xf numFmtId="0" fontId="0" fillId="0" borderId="1" xfId="0" applyBorder="1" applyAlignment="1" applyProtection="1">
      <alignment horizontal="left"/>
    </xf>
  </cellXfs>
  <cellStyles count="3">
    <cellStyle name="Standard" xfId="0" builtinId="0"/>
    <cellStyle name="Standard 2" xfId="2" xr:uid="{34669B3B-1A9A-4050-AC29-079E151FA0F5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C9C0C-0A5F-4860-AF7F-F2276870E42F}">
  <dimension ref="B2:J50"/>
  <sheetViews>
    <sheetView workbookViewId="0">
      <selection activeCell="C13" sqref="C13"/>
    </sheetView>
  </sheetViews>
  <sheetFormatPr baseColWidth="10" defaultRowHeight="14.25"/>
  <cols>
    <col min="2" max="2" width="29.375" customWidth="1"/>
    <col min="3" max="3" width="16.625" customWidth="1"/>
    <col min="4" max="4" width="18.25" customWidth="1"/>
    <col min="5" max="5" width="24.875" customWidth="1"/>
    <col min="6" max="6" width="20.5" customWidth="1"/>
    <col min="7" max="7" width="21.25" customWidth="1"/>
  </cols>
  <sheetData>
    <row r="2" spans="2:8" ht="20.25">
      <c r="B2" s="1"/>
      <c r="C2" s="1"/>
      <c r="D2" s="1"/>
      <c r="E2" s="1"/>
      <c r="F2" s="1"/>
    </row>
    <row r="3" spans="2:8" ht="18">
      <c r="B3" s="90" t="s">
        <v>36</v>
      </c>
      <c r="C3" s="90"/>
      <c r="D3" s="90"/>
      <c r="E3" s="90"/>
      <c r="F3" s="90"/>
    </row>
    <row r="4" spans="2:8" ht="20.25">
      <c r="B4" s="2"/>
      <c r="C4" s="2"/>
      <c r="D4" s="2"/>
      <c r="E4" s="2"/>
      <c r="F4" s="2"/>
    </row>
    <row r="5" spans="2:8" ht="15">
      <c r="B5" s="3"/>
      <c r="C5" s="4"/>
      <c r="D5" s="4"/>
      <c r="E5" s="4"/>
      <c r="F5" s="5"/>
    </row>
    <row r="6" spans="2:8" ht="15">
      <c r="B6" s="6" t="s">
        <v>0</v>
      </c>
      <c r="C6" s="7" t="s">
        <v>1</v>
      </c>
      <c r="E6" s="8" t="s">
        <v>2</v>
      </c>
      <c r="F6" s="9">
        <v>46083</v>
      </c>
    </row>
    <row r="7" spans="2:8">
      <c r="B7" s="95" t="s">
        <v>3</v>
      </c>
      <c r="C7" s="10">
        <v>15.2</v>
      </c>
      <c r="D7" s="11"/>
      <c r="E7" s="8" t="s">
        <v>4</v>
      </c>
      <c r="F7" s="9">
        <v>46174</v>
      </c>
    </row>
    <row r="8" spans="2:8">
      <c r="B8" s="6" t="s">
        <v>5</v>
      </c>
      <c r="C8" s="12">
        <v>9</v>
      </c>
      <c r="D8" s="11"/>
      <c r="E8" s="11"/>
      <c r="F8" s="13"/>
    </row>
    <row r="9" spans="2:8">
      <c r="B9" s="14"/>
      <c r="C9" s="15"/>
      <c r="E9" s="91" t="s">
        <v>6</v>
      </c>
      <c r="F9" s="91"/>
      <c r="G9" s="91"/>
      <c r="H9" s="91"/>
    </row>
    <row r="10" spans="2:8">
      <c r="B10" s="14"/>
      <c r="C10" s="15"/>
      <c r="D10" s="16"/>
      <c r="F10" s="13"/>
    </row>
    <row r="11" spans="2:8" ht="15">
      <c r="B11" s="17" t="s">
        <v>7</v>
      </c>
      <c r="C11" s="15"/>
      <c r="F11" s="13"/>
    </row>
    <row r="12" spans="2:8">
      <c r="B12" s="18"/>
      <c r="C12" s="15"/>
      <c r="F12" s="13"/>
    </row>
    <row r="13" spans="2:8" ht="29.25">
      <c r="B13" s="19" t="s">
        <v>8</v>
      </c>
      <c r="C13" s="20">
        <f>IF(C6="SHK",VLOOKUP(C8,B26:G40,2))</f>
        <v>594.80639999999994</v>
      </c>
      <c r="D13" s="21"/>
      <c r="F13" s="13"/>
    </row>
    <row r="14" spans="2:8">
      <c r="B14" s="22" t="s">
        <v>9</v>
      </c>
      <c r="C14" s="20">
        <f>IF(C13&lt;=603,(C13*28%),(C13*9.3%))</f>
        <v>166.54579200000001</v>
      </c>
      <c r="F14" s="13"/>
    </row>
    <row r="15" spans="2:8" ht="30.75" customHeight="1">
      <c r="B15" s="23" t="s">
        <v>10</v>
      </c>
      <c r="C15" s="24">
        <f>SUM(C13:C14)</f>
        <v>761.35219199999995</v>
      </c>
      <c r="E15" s="25" t="s">
        <v>11</v>
      </c>
      <c r="F15" s="26">
        <f>C15*'Hilfstabelle 3'!F7+C15/'Hilfstabelle 3'!H4*'Hilfstabelle 3'!I4+C15/'Hilfstabelle 3'!H5*'Hilfstabelle 3'!I5</f>
        <v>2284.8752342709677</v>
      </c>
    </row>
    <row r="16" spans="2:8">
      <c r="B16" s="18"/>
      <c r="C16" s="15"/>
      <c r="F16" s="13"/>
    </row>
    <row r="17" spans="2:7">
      <c r="B17" s="27"/>
      <c r="C17" s="27"/>
      <c r="D17" s="27"/>
      <c r="E17" s="27"/>
      <c r="F17" s="27"/>
      <c r="G17" s="27"/>
    </row>
    <row r="18" spans="2:7" ht="15" thickBot="1"/>
    <row r="19" spans="2:7" ht="16.5" thickBot="1">
      <c r="B19" s="92" t="s">
        <v>37</v>
      </c>
      <c r="C19" s="93"/>
      <c r="D19" s="93"/>
      <c r="E19" s="93"/>
      <c r="F19" s="93"/>
      <c r="G19" s="94"/>
    </row>
    <row r="20" spans="2:7">
      <c r="B20" s="27"/>
      <c r="C20" s="27"/>
      <c r="D20" s="27"/>
      <c r="E20" s="27"/>
      <c r="F20" s="27"/>
      <c r="G20" s="28"/>
    </row>
    <row r="21" spans="2:7">
      <c r="B21" s="27"/>
      <c r="C21" s="27"/>
      <c r="D21" s="27" t="s">
        <v>12</v>
      </c>
      <c r="E21" s="27"/>
      <c r="F21" s="27"/>
      <c r="G21" s="27"/>
    </row>
    <row r="22" spans="2:7">
      <c r="B22" s="27"/>
      <c r="C22" s="29"/>
      <c r="D22" s="27"/>
      <c r="E22" s="27"/>
      <c r="F22" s="27"/>
      <c r="G22" s="27"/>
    </row>
    <row r="23" spans="2:7" ht="15" thickBot="1">
      <c r="B23" s="27"/>
      <c r="C23" s="29"/>
      <c r="D23" s="27"/>
      <c r="E23" s="27"/>
      <c r="F23" s="27"/>
      <c r="G23" s="27"/>
    </row>
    <row r="24" spans="2:7">
      <c r="B24" s="30" t="s">
        <v>13</v>
      </c>
      <c r="C24" s="31" t="s">
        <v>14</v>
      </c>
      <c r="D24" s="31" t="s">
        <v>15</v>
      </c>
      <c r="E24" s="32" t="s">
        <v>16</v>
      </c>
      <c r="F24" s="33" t="s">
        <v>17</v>
      </c>
      <c r="G24" s="34" t="s">
        <v>16</v>
      </c>
    </row>
    <row r="25" spans="2:7" ht="26.25" thickBot="1">
      <c r="B25" s="35" t="s">
        <v>18</v>
      </c>
      <c r="C25" s="36" t="s">
        <v>19</v>
      </c>
      <c r="D25" s="37" t="s">
        <v>20</v>
      </c>
      <c r="E25" s="38" t="s">
        <v>21</v>
      </c>
      <c r="F25" s="39" t="s">
        <v>22</v>
      </c>
      <c r="G25" s="40" t="s">
        <v>23</v>
      </c>
    </row>
    <row r="26" spans="2:7">
      <c r="B26" s="41">
        <v>3</v>
      </c>
      <c r="C26" s="42">
        <f t="shared" ref="C26:C40" si="0">B26*4.348*15.2</f>
        <v>198.2688</v>
      </c>
      <c r="D26" s="43">
        <f t="shared" ref="D26:D32" si="1">C26*28%</f>
        <v>55.515264000000002</v>
      </c>
      <c r="E26" s="44">
        <f t="shared" ref="E26:E32" si="2">SUM(C26:D26)</f>
        <v>253.784064</v>
      </c>
      <c r="F26" s="45">
        <f t="shared" ref="F26:F40" si="3">C26*9.3%</f>
        <v>18.438998400000003</v>
      </c>
      <c r="G26" s="46">
        <f t="shared" ref="G26:G40" si="4">C26+F26</f>
        <v>216.7077984</v>
      </c>
    </row>
    <row r="27" spans="2:7">
      <c r="B27" s="47">
        <v>4</v>
      </c>
      <c r="C27" s="42">
        <f t="shared" si="0"/>
        <v>264.35839999999996</v>
      </c>
      <c r="D27" s="48">
        <f t="shared" si="1"/>
        <v>74.020352000000003</v>
      </c>
      <c r="E27" s="49">
        <f t="shared" si="2"/>
        <v>338.37875199999996</v>
      </c>
      <c r="F27" s="50">
        <f t="shared" si="3"/>
        <v>24.585331199999999</v>
      </c>
      <c r="G27" s="51">
        <f t="shared" si="4"/>
        <v>288.94373119999995</v>
      </c>
    </row>
    <row r="28" spans="2:7">
      <c r="B28" s="47">
        <v>5</v>
      </c>
      <c r="C28" s="42">
        <f t="shared" si="0"/>
        <v>330.44799999999998</v>
      </c>
      <c r="D28" s="48">
        <f t="shared" si="1"/>
        <v>92.525440000000003</v>
      </c>
      <c r="E28" s="49">
        <f t="shared" si="2"/>
        <v>422.97343999999998</v>
      </c>
      <c r="F28" s="50">
        <f t="shared" si="3"/>
        <v>30.731664000000002</v>
      </c>
      <c r="G28" s="51">
        <f t="shared" si="4"/>
        <v>361.179664</v>
      </c>
    </row>
    <row r="29" spans="2:7">
      <c r="B29" s="47">
        <v>6</v>
      </c>
      <c r="C29" s="42">
        <f t="shared" si="0"/>
        <v>396.5376</v>
      </c>
      <c r="D29" s="48">
        <f t="shared" si="1"/>
        <v>111.030528</v>
      </c>
      <c r="E29" s="49">
        <f t="shared" si="2"/>
        <v>507.568128</v>
      </c>
      <c r="F29" s="50">
        <f t="shared" si="3"/>
        <v>36.877996800000005</v>
      </c>
      <c r="G29" s="51">
        <f t="shared" si="4"/>
        <v>433.4155968</v>
      </c>
    </row>
    <row r="30" spans="2:7">
      <c r="B30" s="47">
        <v>7</v>
      </c>
      <c r="C30" s="42">
        <f t="shared" si="0"/>
        <v>462.62719999999996</v>
      </c>
      <c r="D30" s="52">
        <f t="shared" si="1"/>
        <v>129.535616</v>
      </c>
      <c r="E30" s="49">
        <f t="shared" si="2"/>
        <v>592.16281600000002</v>
      </c>
      <c r="F30" s="50">
        <f t="shared" si="3"/>
        <v>43.024329600000002</v>
      </c>
      <c r="G30" s="51">
        <f t="shared" si="4"/>
        <v>505.65152959999995</v>
      </c>
    </row>
    <row r="31" spans="2:7">
      <c r="B31" s="53">
        <v>8</v>
      </c>
      <c r="C31" s="54">
        <f t="shared" si="0"/>
        <v>528.71679999999992</v>
      </c>
      <c r="D31" s="55">
        <f t="shared" si="1"/>
        <v>148.04070400000001</v>
      </c>
      <c r="E31" s="56">
        <f t="shared" si="2"/>
        <v>676.75750399999993</v>
      </c>
      <c r="F31" s="57">
        <f t="shared" si="3"/>
        <v>49.170662399999998</v>
      </c>
      <c r="G31" s="58">
        <f t="shared" si="4"/>
        <v>577.88746239999989</v>
      </c>
    </row>
    <row r="32" spans="2:7" ht="15" thickBot="1">
      <c r="B32" s="59">
        <v>9</v>
      </c>
      <c r="C32" s="60">
        <f t="shared" si="0"/>
        <v>594.80639999999994</v>
      </c>
      <c r="D32" s="60">
        <f t="shared" si="1"/>
        <v>166.54579200000001</v>
      </c>
      <c r="E32" s="61">
        <f t="shared" si="2"/>
        <v>761.35219199999995</v>
      </c>
      <c r="F32" s="62">
        <f t="shared" si="3"/>
        <v>55.316995200000001</v>
      </c>
      <c r="G32" s="63">
        <f t="shared" si="4"/>
        <v>650.12339519999989</v>
      </c>
    </row>
    <row r="33" spans="2:10">
      <c r="B33" s="64">
        <v>10</v>
      </c>
      <c r="C33" s="65">
        <f t="shared" si="0"/>
        <v>660.89599999999996</v>
      </c>
      <c r="D33" s="66"/>
      <c r="E33" s="67"/>
      <c r="F33" s="68">
        <f t="shared" si="3"/>
        <v>61.463328000000004</v>
      </c>
      <c r="G33" s="69">
        <f t="shared" si="4"/>
        <v>722.359328</v>
      </c>
    </row>
    <row r="34" spans="2:10">
      <c r="B34" s="70">
        <v>11</v>
      </c>
      <c r="C34" s="65">
        <f t="shared" si="0"/>
        <v>726.98559999999986</v>
      </c>
      <c r="D34" s="50"/>
      <c r="E34" s="71"/>
      <c r="F34" s="72">
        <f t="shared" si="3"/>
        <v>67.6096608</v>
      </c>
      <c r="G34" s="73">
        <f t="shared" si="4"/>
        <v>794.59526079999989</v>
      </c>
      <c r="I34" s="74"/>
      <c r="J34" s="74"/>
    </row>
    <row r="35" spans="2:10">
      <c r="B35" s="70">
        <v>12</v>
      </c>
      <c r="C35" s="65">
        <f t="shared" si="0"/>
        <v>793.0752</v>
      </c>
      <c r="D35" s="50"/>
      <c r="E35" s="71"/>
      <c r="F35" s="72">
        <f t="shared" si="3"/>
        <v>73.755993600000011</v>
      </c>
      <c r="G35" s="73">
        <f t="shared" si="4"/>
        <v>866.83119360000001</v>
      </c>
      <c r="I35" s="74"/>
      <c r="J35" s="74"/>
    </row>
    <row r="36" spans="2:10">
      <c r="B36" s="70">
        <v>13</v>
      </c>
      <c r="C36" s="65">
        <f t="shared" si="0"/>
        <v>859.16480000000001</v>
      </c>
      <c r="D36" s="50"/>
      <c r="E36" s="71"/>
      <c r="F36" s="72">
        <f t="shared" si="3"/>
        <v>79.902326400000007</v>
      </c>
      <c r="G36" s="73">
        <f t="shared" si="4"/>
        <v>939.06712640000001</v>
      </c>
    </row>
    <row r="37" spans="2:10">
      <c r="B37" s="70">
        <v>14</v>
      </c>
      <c r="C37" s="65">
        <f t="shared" si="0"/>
        <v>925.25439999999992</v>
      </c>
      <c r="D37" s="50"/>
      <c r="E37" s="71"/>
      <c r="F37" s="72">
        <f t="shared" si="3"/>
        <v>86.048659200000003</v>
      </c>
      <c r="G37" s="73">
        <f t="shared" si="4"/>
        <v>1011.3030591999999</v>
      </c>
    </row>
    <row r="38" spans="2:10">
      <c r="B38" s="70">
        <v>15</v>
      </c>
      <c r="C38" s="65">
        <f t="shared" si="0"/>
        <v>991.34399999999994</v>
      </c>
      <c r="D38" s="50"/>
      <c r="E38" s="71"/>
      <c r="F38" s="72">
        <f t="shared" si="3"/>
        <v>92.194992000000013</v>
      </c>
      <c r="G38" s="73">
        <f t="shared" si="4"/>
        <v>1083.538992</v>
      </c>
    </row>
    <row r="39" spans="2:10">
      <c r="B39" s="70">
        <v>16</v>
      </c>
      <c r="C39" s="65">
        <f t="shared" si="0"/>
        <v>1057.4335999999998</v>
      </c>
      <c r="D39" s="50"/>
      <c r="E39" s="71"/>
      <c r="F39" s="72">
        <f t="shared" si="3"/>
        <v>98.341324799999995</v>
      </c>
      <c r="G39" s="73">
        <f t="shared" si="4"/>
        <v>1155.7749247999998</v>
      </c>
    </row>
    <row r="40" spans="2:10" ht="15" thickBot="1">
      <c r="B40" s="75">
        <v>17</v>
      </c>
      <c r="C40" s="76">
        <f t="shared" si="0"/>
        <v>1123.5231999999999</v>
      </c>
      <c r="D40" s="77"/>
      <c r="E40" s="63"/>
      <c r="F40" s="78">
        <f t="shared" si="3"/>
        <v>104.48765760000001</v>
      </c>
      <c r="G40" s="79">
        <f t="shared" si="4"/>
        <v>1228.0108575999998</v>
      </c>
    </row>
    <row r="41" spans="2:10">
      <c r="B41" s="80"/>
      <c r="C41" s="81"/>
      <c r="D41" s="82"/>
      <c r="E41" s="83"/>
      <c r="F41" s="83"/>
      <c r="G41" s="83"/>
    </row>
    <row r="42" spans="2:10">
      <c r="B42" s="80"/>
      <c r="C42" s="81"/>
      <c r="D42" s="82"/>
      <c r="E42" s="82"/>
      <c r="F42" s="81"/>
      <c r="G42" s="83"/>
    </row>
    <row r="43" spans="2:10">
      <c r="B43" s="81"/>
      <c r="C43" s="81"/>
      <c r="D43" s="83"/>
      <c r="E43" s="81"/>
      <c r="F43" s="83"/>
      <c r="G43" s="84"/>
    </row>
    <row r="44" spans="2:10">
      <c r="B44" s="85"/>
      <c r="C44" s="85"/>
      <c r="D44" s="85"/>
      <c r="E44" s="85"/>
      <c r="F44" s="85"/>
      <c r="G44" s="85"/>
    </row>
    <row r="45" spans="2:10">
      <c r="B45" s="83" t="s">
        <v>34</v>
      </c>
      <c r="C45" s="85"/>
      <c r="D45" s="85"/>
      <c r="E45" s="85"/>
      <c r="F45" s="85"/>
      <c r="G45" s="85"/>
    </row>
    <row r="46" spans="2:10">
      <c r="B46" s="86" t="s">
        <v>24</v>
      </c>
      <c r="C46" s="87"/>
      <c r="D46" s="85"/>
      <c r="E46" s="85"/>
      <c r="F46" s="85"/>
      <c r="G46" s="85"/>
    </row>
    <row r="47" spans="2:10">
      <c r="B47" s="86" t="s">
        <v>25</v>
      </c>
      <c r="C47" s="85"/>
      <c r="D47" s="85"/>
      <c r="E47" s="85"/>
      <c r="F47" s="85"/>
      <c r="G47" s="85"/>
    </row>
    <row r="48" spans="2:10">
      <c r="B48" s="86"/>
      <c r="C48" s="85"/>
      <c r="D48" s="86"/>
      <c r="E48" s="85"/>
      <c r="F48" s="85"/>
      <c r="G48" s="85"/>
    </row>
    <row r="49" spans="2:7">
      <c r="B49" s="85"/>
      <c r="C49" s="85"/>
      <c r="D49" s="85"/>
      <c r="E49" s="85"/>
      <c r="F49" s="85"/>
      <c r="G49" s="85" t="s">
        <v>35</v>
      </c>
    </row>
    <row r="50" spans="2:7">
      <c r="B50" s="28"/>
      <c r="C50" s="88"/>
      <c r="D50" s="88"/>
      <c r="E50" s="88"/>
      <c r="F50" s="88"/>
      <c r="G50" s="88"/>
    </row>
  </sheetData>
  <sheetProtection algorithmName="SHA-512" hashValue="RiMQkZXGpgH4dsCv7ihlApk8Mkp6YSUxUW3qvfL95RZE0AXefuA5OAS+Zl93ir04J+QlCuF6TWSrUUr9DvTxpw==" saltValue="tH23pYDb/qae2m3vPNaR0Q==" spinCount="100000" sheet="1" objects="1" scenarios="1"/>
  <mergeCells count="3">
    <mergeCell ref="B3:F3"/>
    <mergeCell ref="E9:H9"/>
    <mergeCell ref="B19:G19"/>
  </mergeCells>
  <dataValidations count="1">
    <dataValidation type="list" allowBlank="1" showDropDown="1" showInputMessage="1" showErrorMessage="1" sqref="C6" xr:uid="{FE6FF4F3-65DA-431D-A998-9D8F33533ABF}">
      <formula1>"SHK,WHK"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7769-363E-44C6-A9AB-F1C2060549B9}">
  <dimension ref="B3:I15"/>
  <sheetViews>
    <sheetView tabSelected="1" workbookViewId="0">
      <selection activeCell="E12" sqref="E12"/>
    </sheetView>
  </sheetViews>
  <sheetFormatPr baseColWidth="10" defaultRowHeight="14.25"/>
  <sheetData>
    <row r="3" spans="2:9">
      <c r="B3" s="74" t="s">
        <v>26</v>
      </c>
      <c r="C3" s="74" t="s">
        <v>27</v>
      </c>
      <c r="F3" s="74" t="s">
        <v>28</v>
      </c>
      <c r="G3" s="74" t="s">
        <v>27</v>
      </c>
      <c r="H3" s="74" t="s">
        <v>29</v>
      </c>
      <c r="I3" s="74" t="s">
        <v>30</v>
      </c>
    </row>
    <row r="4" spans="2:9">
      <c r="B4" s="74">
        <v>1</v>
      </c>
      <c r="C4" s="74">
        <v>31</v>
      </c>
      <c r="E4" t="s">
        <v>31</v>
      </c>
      <c r="F4" s="74">
        <f>MONTH('SHKs ab 01.03.2026'!F6)</f>
        <v>3</v>
      </c>
      <c r="G4" s="74">
        <f>DAY('SHKs ab 01.03.2026'!F6)</f>
        <v>2</v>
      </c>
      <c r="H4" s="74">
        <f>VLOOKUP(F4,$B$3:$C$15,2,FALSE)</f>
        <v>31</v>
      </c>
      <c r="I4" s="74">
        <f>H4-G4+1</f>
        <v>30</v>
      </c>
    </row>
    <row r="5" spans="2:9">
      <c r="B5" s="74">
        <v>2</v>
      </c>
      <c r="C5" s="74">
        <v>28</v>
      </c>
      <c r="E5" t="s">
        <v>32</v>
      </c>
      <c r="F5" s="74">
        <f>MONTH('SHKs ab 01.03.2026'!F7)</f>
        <v>6</v>
      </c>
      <c r="G5" s="74">
        <f>DAY('SHKs ab 01.03.2026'!F7)</f>
        <v>1</v>
      </c>
      <c r="H5" s="74">
        <f>VLOOKUP(F5,$B$3:$C$15,2,FALSE)</f>
        <v>30</v>
      </c>
      <c r="I5" s="74">
        <f>G5</f>
        <v>1</v>
      </c>
    </row>
    <row r="6" spans="2:9">
      <c r="B6" s="74">
        <v>3</v>
      </c>
      <c r="C6" s="74">
        <v>31</v>
      </c>
      <c r="F6" s="74"/>
      <c r="G6" s="74"/>
      <c r="H6" s="74"/>
      <c r="I6" s="74"/>
    </row>
    <row r="7" spans="2:9">
      <c r="B7" s="74">
        <v>4</v>
      </c>
      <c r="C7" s="74">
        <v>30</v>
      </c>
      <c r="E7" t="s">
        <v>33</v>
      </c>
      <c r="F7" s="74">
        <f>F5-F4-1</f>
        <v>2</v>
      </c>
      <c r="G7" s="74"/>
      <c r="H7" s="74"/>
      <c r="I7" s="74"/>
    </row>
    <row r="8" spans="2:9">
      <c r="B8" s="74">
        <v>5</v>
      </c>
      <c r="C8" s="74">
        <v>31</v>
      </c>
      <c r="F8" s="74"/>
      <c r="G8" s="74"/>
      <c r="H8" s="74"/>
      <c r="I8" s="74"/>
    </row>
    <row r="9" spans="2:9">
      <c r="B9" s="74">
        <v>6</v>
      </c>
      <c r="C9" s="74">
        <v>30</v>
      </c>
      <c r="F9" s="74"/>
      <c r="G9" s="74"/>
      <c r="H9" s="74"/>
      <c r="I9" s="74"/>
    </row>
    <row r="10" spans="2:9">
      <c r="B10" s="74">
        <v>7</v>
      </c>
      <c r="C10" s="74">
        <v>31</v>
      </c>
      <c r="F10" s="74"/>
      <c r="G10" s="89"/>
      <c r="H10" s="74"/>
      <c r="I10" s="74"/>
    </row>
    <row r="11" spans="2:9">
      <c r="B11" s="74">
        <v>8</v>
      </c>
      <c r="C11" s="74">
        <v>31</v>
      </c>
      <c r="F11" s="74"/>
      <c r="G11" s="74"/>
      <c r="H11" s="74"/>
      <c r="I11" s="74"/>
    </row>
    <row r="12" spans="2:9">
      <c r="B12" s="74">
        <v>9</v>
      </c>
      <c r="C12" s="74">
        <v>30</v>
      </c>
      <c r="F12" s="74"/>
      <c r="G12" s="74"/>
      <c r="H12" s="74"/>
      <c r="I12" s="74"/>
    </row>
    <row r="13" spans="2:9">
      <c r="B13" s="74">
        <v>10</v>
      </c>
      <c r="C13" s="74">
        <v>31</v>
      </c>
      <c r="F13" s="74"/>
      <c r="G13" s="74"/>
      <c r="H13" s="74"/>
      <c r="I13" s="74"/>
    </row>
    <row r="14" spans="2:9">
      <c r="B14" s="74">
        <v>11</v>
      </c>
      <c r="C14" s="74">
        <v>30</v>
      </c>
    </row>
    <row r="15" spans="2:9">
      <c r="B15" s="74">
        <v>12</v>
      </c>
      <c r="C15" s="74">
        <v>31</v>
      </c>
    </row>
  </sheetData>
  <sheetProtection algorithmName="SHA-512" hashValue="5UQWzlX99tGUJF1Zh8jDz81XFkkKe3661Ozrboh7/DiL4QrHK175HFd36Mdeygo+h9ik0EvFD7y71NUiyZvW6A==" saltValue="t85OaOEXA7ZVuPtZS8Pho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SHKs ab 01.03.2026</vt:lpstr>
      <vt:lpstr>Hilfstabelle 3</vt:lpstr>
    </vt:vector>
  </TitlesOfParts>
  <Company>Technische Hochschule Köln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Pick (kpick)</dc:creator>
  <cp:lastModifiedBy>Katharina Pick (kpick)</cp:lastModifiedBy>
  <dcterms:created xsi:type="dcterms:W3CDTF">2026-03-13T06:58:02Z</dcterms:created>
  <dcterms:modified xsi:type="dcterms:W3CDTF">2026-03-20T08:52:45Z</dcterms:modified>
</cp:coreProperties>
</file>