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f\sciebo - Neuner, Steffen Nils Egon (sneuner@th-koeln.de)@th-koeln.sciebo.de\NOWATER\04 Inhalte\AP_4_Organisationskonzept\1_Finale Dokumente\"/>
    </mc:Choice>
  </mc:AlternateContent>
  <xr:revisionPtr revIDLastSave="0" documentId="13_ncr:1_{9A096F38-AADF-45FC-A82F-123F32192E6B}" xr6:coauthVersionLast="47" xr6:coauthVersionMax="47" xr10:uidLastSave="{00000000-0000-0000-0000-000000000000}"/>
  <bookViews>
    <workbookView xWindow="-108" yWindow="-108" windowWidth="23256" windowHeight="12576" xr2:uid="{C8C8DB78-01BA-2E42-962D-0319AAE50790}"/>
  </bookViews>
  <sheets>
    <sheet name="Ausfüllbare Tabelle" sheetId="6" r:id="rId1"/>
    <sheet name="Ausfüllbare Tabelle blanco" sheetId="7" r:id="rId2"/>
    <sheet name="Getränke" sheetId="2" r:id="rId3"/>
    <sheet name="Toiletten" sheetId="3" r:id="rId4"/>
    <sheet name="DropDow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E20" i="6" s="1"/>
  <c r="B9" i="6"/>
  <c r="D11" i="6"/>
  <c r="E23" i="6"/>
  <c r="E13" i="6"/>
  <c r="E16" i="6" s="1"/>
  <c r="C31" i="6" a="1"/>
  <c r="C31" i="6" s="1"/>
  <c r="E30" i="6" s="1"/>
  <c r="C27" i="6" a="1"/>
  <c r="C27" i="6" s="1"/>
  <c r="E26" i="6" s="1" a="1"/>
  <c r="E26" i="6" s="1"/>
  <c r="E21" i="6"/>
  <c r="D9" i="6"/>
  <c r="D6" i="3"/>
  <c r="E6" i="3"/>
  <c r="F6" i="3"/>
  <c r="G6" i="3"/>
  <c r="H6" i="3"/>
  <c r="D47" i="3"/>
  <c r="D68" i="3" s="1"/>
  <c r="E47" i="3"/>
  <c r="E68" i="3" s="1"/>
  <c r="F47" i="3"/>
  <c r="F58" i="3" s="1"/>
  <c r="G47" i="3"/>
  <c r="G68" i="3" s="1"/>
  <c r="H47" i="3"/>
  <c r="H68" i="3" s="1"/>
  <c r="I47" i="3"/>
  <c r="I58" i="3" s="1"/>
  <c r="J47" i="3"/>
  <c r="J58" i="3" s="1"/>
  <c r="K47" i="3"/>
  <c r="K58" i="3" s="1"/>
  <c r="L47" i="3"/>
  <c r="L68" i="3" s="1"/>
  <c r="D48" i="3"/>
  <c r="D69" i="3" s="1"/>
  <c r="E48" i="3"/>
  <c r="E69" i="3" s="1"/>
  <c r="F48" i="3"/>
  <c r="F69" i="3" s="1"/>
  <c r="G48" i="3"/>
  <c r="G69" i="3" s="1"/>
  <c r="H48" i="3"/>
  <c r="H69" i="3" s="1"/>
  <c r="I48" i="3"/>
  <c r="I59" i="3" s="1"/>
  <c r="J48" i="3"/>
  <c r="J59" i="3" s="1"/>
  <c r="K48" i="3"/>
  <c r="K69" i="3" s="1"/>
  <c r="L48" i="3"/>
  <c r="L69" i="3" s="1"/>
  <c r="D49" i="3"/>
  <c r="D70" i="3" s="1"/>
  <c r="E49" i="3"/>
  <c r="E70" i="3" s="1"/>
  <c r="F49" i="3"/>
  <c r="F70" i="3" s="1"/>
  <c r="G49" i="3"/>
  <c r="G60" i="3" s="1"/>
  <c r="H49" i="3"/>
  <c r="H60" i="3" s="1"/>
  <c r="I49" i="3"/>
  <c r="I60" i="3" s="1"/>
  <c r="J49" i="3"/>
  <c r="J70" i="3" s="1"/>
  <c r="K49" i="3"/>
  <c r="K70" i="3" s="1"/>
  <c r="L49" i="3"/>
  <c r="L70" i="3" s="1"/>
  <c r="D50" i="3"/>
  <c r="D71" i="3" s="1"/>
  <c r="E50" i="3"/>
  <c r="E71" i="3" s="1"/>
  <c r="F50" i="3"/>
  <c r="F61" i="3" s="1"/>
  <c r="G50" i="3"/>
  <c r="G61" i="3" s="1"/>
  <c r="H50" i="3"/>
  <c r="H61" i="3" s="1"/>
  <c r="I50" i="3"/>
  <c r="I71" i="3" s="1"/>
  <c r="J50" i="3"/>
  <c r="J71" i="3" s="1"/>
  <c r="K50" i="3"/>
  <c r="K61" i="3" s="1"/>
  <c r="L50" i="3"/>
  <c r="L71" i="3" s="1"/>
  <c r="D51" i="3"/>
  <c r="D62" i="3" s="1"/>
  <c r="E51" i="3"/>
  <c r="E62" i="3" s="1"/>
  <c r="F51" i="3"/>
  <c r="F62" i="3" s="1"/>
  <c r="G51" i="3"/>
  <c r="G62" i="3" s="1"/>
  <c r="H51" i="3"/>
  <c r="H72" i="3" s="1"/>
  <c r="I51" i="3"/>
  <c r="I62" i="3" s="1"/>
  <c r="J51" i="3"/>
  <c r="J72" i="3" s="1"/>
  <c r="K51" i="3"/>
  <c r="K72" i="3" s="1"/>
  <c r="L51" i="3"/>
  <c r="L62" i="3" s="1"/>
  <c r="D52" i="3"/>
  <c r="D73" i="3" s="1"/>
  <c r="E52" i="3"/>
  <c r="E73" i="3" s="1"/>
  <c r="F52" i="3"/>
  <c r="F63" i="3" s="1"/>
  <c r="G52" i="3"/>
  <c r="G73" i="3" s="1"/>
  <c r="H52" i="3"/>
  <c r="H73" i="3" s="1"/>
  <c r="I52" i="3"/>
  <c r="I73" i="3" s="1"/>
  <c r="J52" i="3"/>
  <c r="J73" i="3" s="1"/>
  <c r="K52" i="3"/>
  <c r="K63" i="3" s="1"/>
  <c r="L52" i="3"/>
  <c r="L73" i="3" s="1"/>
  <c r="C52" i="3"/>
  <c r="C73" i="3" s="1"/>
  <c r="C48" i="3"/>
  <c r="C59" i="3" s="1"/>
  <c r="C49" i="3"/>
  <c r="C70" i="3" s="1"/>
  <c r="C50" i="3"/>
  <c r="C71" i="3" s="1"/>
  <c r="C51" i="3"/>
  <c r="C62" i="3" s="1"/>
  <c r="C47" i="3"/>
  <c r="C68" i="3" s="1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C22" i="3"/>
  <c r="C23" i="3"/>
  <c r="C21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C15" i="3"/>
  <c r="C16" i="3"/>
  <c r="C14" i="3"/>
  <c r="L8" i="3"/>
  <c r="K8" i="3"/>
  <c r="J8" i="3"/>
  <c r="I8" i="3"/>
  <c r="H8" i="3"/>
  <c r="G8" i="3"/>
  <c r="F8" i="3"/>
  <c r="E8" i="3"/>
  <c r="D8" i="3"/>
  <c r="C8" i="3"/>
  <c r="L7" i="3"/>
  <c r="K7" i="3"/>
  <c r="J7" i="3"/>
  <c r="I7" i="3"/>
  <c r="H7" i="3"/>
  <c r="G7" i="3"/>
  <c r="F7" i="3"/>
  <c r="E7" i="3"/>
  <c r="D7" i="3"/>
  <c r="C7" i="3"/>
  <c r="L6" i="3"/>
  <c r="K6" i="3"/>
  <c r="J6" i="3"/>
  <c r="I6" i="3"/>
  <c r="D25" i="2"/>
  <c r="E25" i="2"/>
  <c r="F25" i="2"/>
  <c r="G25" i="2"/>
  <c r="H25" i="2"/>
  <c r="I25" i="2"/>
  <c r="J25" i="2"/>
  <c r="K25" i="2"/>
  <c r="L25" i="2"/>
  <c r="D26" i="2"/>
  <c r="E26" i="2"/>
  <c r="F26" i="2"/>
  <c r="G26" i="2"/>
  <c r="H26" i="2"/>
  <c r="I26" i="2"/>
  <c r="J26" i="2"/>
  <c r="K26" i="2"/>
  <c r="L26" i="2"/>
  <c r="D27" i="2"/>
  <c r="E27" i="2"/>
  <c r="F27" i="2"/>
  <c r="G27" i="2"/>
  <c r="H27" i="2"/>
  <c r="I27" i="2"/>
  <c r="J27" i="2"/>
  <c r="K27" i="2"/>
  <c r="L27" i="2"/>
  <c r="D28" i="2"/>
  <c r="E28" i="2"/>
  <c r="F28" i="2"/>
  <c r="G28" i="2"/>
  <c r="H28" i="2"/>
  <c r="I28" i="2"/>
  <c r="J28" i="2"/>
  <c r="K28" i="2"/>
  <c r="L28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C26" i="2"/>
  <c r="C27" i="2"/>
  <c r="C28" i="2"/>
  <c r="C29" i="2"/>
  <c r="C30" i="2"/>
  <c r="C25" i="2"/>
  <c r="E5" i="2"/>
  <c r="F5" i="2"/>
  <c r="G5" i="2"/>
  <c r="H5" i="2"/>
  <c r="I5" i="2"/>
  <c r="J5" i="2"/>
  <c r="K5" i="2"/>
  <c r="L5" i="2"/>
  <c r="E6" i="2"/>
  <c r="F6" i="2"/>
  <c r="G6" i="2"/>
  <c r="H6" i="2"/>
  <c r="I6" i="2"/>
  <c r="J6" i="2"/>
  <c r="K6" i="2"/>
  <c r="L6" i="2"/>
  <c r="E7" i="2"/>
  <c r="F7" i="2"/>
  <c r="G7" i="2"/>
  <c r="H7" i="2"/>
  <c r="I7" i="2"/>
  <c r="J7" i="2"/>
  <c r="K7" i="2"/>
  <c r="L7" i="2"/>
  <c r="E8" i="2"/>
  <c r="F8" i="2"/>
  <c r="G8" i="2"/>
  <c r="H8" i="2"/>
  <c r="I8" i="2"/>
  <c r="J8" i="2"/>
  <c r="K8" i="2"/>
  <c r="L8" i="2"/>
  <c r="E9" i="2"/>
  <c r="F9" i="2"/>
  <c r="G9" i="2"/>
  <c r="H9" i="2"/>
  <c r="I9" i="2"/>
  <c r="J9" i="2"/>
  <c r="K9" i="2"/>
  <c r="L9" i="2"/>
  <c r="L4" i="2"/>
  <c r="K4" i="2"/>
  <c r="J4" i="2"/>
  <c r="I4" i="2"/>
  <c r="H4" i="2"/>
  <c r="G4" i="2"/>
  <c r="F4" i="2"/>
  <c r="E4" i="2"/>
  <c r="D9" i="2"/>
  <c r="D5" i="2"/>
  <c r="D6" i="2"/>
  <c r="D7" i="2"/>
  <c r="D8" i="2"/>
  <c r="D4" i="2"/>
  <c r="C4" i="2"/>
  <c r="C5" i="2"/>
  <c r="C6" i="2"/>
  <c r="C7" i="2"/>
  <c r="C8" i="2"/>
  <c r="C9" i="2"/>
  <c r="E22" i="6" l="1"/>
  <c r="E15" i="6"/>
  <c r="E14" i="6"/>
  <c r="K62" i="3"/>
  <c r="F60" i="3"/>
  <c r="C72" i="3"/>
  <c r="C58" i="3"/>
  <c r="L61" i="3"/>
  <c r="C60" i="3"/>
  <c r="D60" i="3"/>
  <c r="L58" i="3"/>
  <c r="I61" i="3"/>
  <c r="H59" i="3"/>
  <c r="H58" i="3"/>
  <c r="E61" i="3"/>
  <c r="G59" i="3"/>
  <c r="H62" i="3"/>
  <c r="G58" i="3"/>
  <c r="D61" i="3"/>
  <c r="F59" i="3"/>
  <c r="D58" i="3"/>
  <c r="L60" i="3"/>
  <c r="E59" i="3"/>
  <c r="J62" i="3"/>
  <c r="E60" i="3"/>
  <c r="J61" i="3"/>
  <c r="F73" i="3"/>
  <c r="G72" i="3"/>
  <c r="H71" i="3"/>
  <c r="I70" i="3"/>
  <c r="J69" i="3"/>
  <c r="K68" i="3"/>
  <c r="J68" i="3"/>
  <c r="I68" i="3"/>
  <c r="E63" i="3"/>
  <c r="K60" i="3"/>
  <c r="C69" i="3"/>
  <c r="F72" i="3"/>
  <c r="G71" i="3"/>
  <c r="H70" i="3"/>
  <c r="I69" i="3"/>
  <c r="L63" i="3"/>
  <c r="L59" i="3"/>
  <c r="G70" i="3"/>
  <c r="C63" i="3"/>
  <c r="K59" i="3"/>
  <c r="K73" i="3"/>
  <c r="L72" i="3"/>
  <c r="D72" i="3"/>
  <c r="E58" i="3"/>
  <c r="D63" i="3"/>
  <c r="J60" i="3"/>
  <c r="D59" i="3"/>
  <c r="E72" i="3"/>
  <c r="F71" i="3"/>
  <c r="J63" i="3"/>
  <c r="I63" i="3"/>
  <c r="K71" i="3"/>
  <c r="F68" i="3"/>
  <c r="H63" i="3"/>
  <c r="I72" i="3"/>
  <c r="G63" i="3"/>
  <c r="C6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<sst xmlns="http://schemas.openxmlformats.org/spreadsheetml/2006/main" count="97" uniqueCount="63">
  <si>
    <t>Anzahl Personen (Patienten und Mitarbeiter)</t>
  </si>
  <si>
    <t>Zeit in Stunden</t>
  </si>
  <si>
    <t>Menge Wasser in L</t>
  </si>
  <si>
    <t>Anzahl Personen (Mitarbeitende und Patientinnen/Patienten)</t>
  </si>
  <si>
    <t>Portable Toiletten</t>
  </si>
  <si>
    <t>Zeit/Anzahl Personen</t>
  </si>
  <si>
    <t>Benötigte Menge für Personenzahl und 24 h in L</t>
  </si>
  <si>
    <t>Benötigte Wassermenge in Litern pro Person für 24h und 5* "Kleines Geschäft" mit 3L und 1,5* "Großes Geschäft" mit 6L</t>
  </si>
  <si>
    <t>Toilettenbenutzungen "Kleines Geschäft", 5 Mal Pro Person und 24h</t>
  </si>
  <si>
    <t>Toilettenbenutzungen "Großes Geschäft", 1,5 Mal Pro Person und 24h</t>
  </si>
  <si>
    <t>Wassermenge Spülung für 24h</t>
  </si>
  <si>
    <t>Anzahl an benötigten Füllungen von 10L Wassereimern</t>
  </si>
  <si>
    <t>Anzahl an benötigten Füllungen von IBCs mit einer Befüllung von 1/4 (250L Aufgrund der Deckenlasten)</t>
  </si>
  <si>
    <t>https://www.athlet.one/blog/wie-berechnet-man-die-anzahl-der-mobilen-toiletten-fur-eine-massenveranstaltung-wir-schlagen-vor</t>
  </si>
  <si>
    <t>Eine Toilette für 250 Personen und eine weitere Für 750 Personen ab 1000 bis 10000 Personen</t>
  </si>
  <si>
    <t>Anzahl Patientinnen und Patienten</t>
  </si>
  <si>
    <t>Anzahl Mitarbeiterinnen und Mitarbeiter</t>
  </si>
  <si>
    <t>Vorgehaltene Menge Getränke in L</t>
  </si>
  <si>
    <t>Vorgehaltene Menge Wasser zur Toilettenspülung</t>
  </si>
  <si>
    <t>Menge in L</t>
  </si>
  <si>
    <t>Überbrückbare Zeit mit Getränkebestand in Stunden</t>
  </si>
  <si>
    <t>Notwendige nachzubestellende Menge an Getränken nach Ablauf der überbrückbaren Zeit</t>
  </si>
  <si>
    <t>Anzahl IBC Füllungen mit 250L gesamt</t>
  </si>
  <si>
    <t>Benötigte Wassermenge zur Spülung von Toiletten bei 5 Mal "Kleines Geschäft" und 1,5 Mal "Großes Geschäft" (gemittelter Wasserbedarf ca. 24L)</t>
  </si>
  <si>
    <t>Anzahl portable Toiletten (Anlehung an ArbeitsstättenVerordnung)</t>
  </si>
  <si>
    <t>NUR Patientinnen/ Patienten</t>
  </si>
  <si>
    <t>Nutzergruppen</t>
  </si>
  <si>
    <t>Anzahl Personen</t>
  </si>
  <si>
    <t>Anzahl Toiletten</t>
  </si>
  <si>
    <t>Überbrückbare Zeit mit Wasser für Toilettenspülung</t>
  </si>
  <si>
    <t>Paletten (0,75L Flaschen)</t>
  </si>
  <si>
    <t>Paletten (0,5L Flaschen)</t>
  </si>
  <si>
    <t>Paletten (1,5L Flaschen)</t>
  </si>
  <si>
    <t>Wassermenge in L</t>
  </si>
  <si>
    <t>Anzahl benötigter Eimer/Gieskannen (3 pro Station mit max. 30 Personen)</t>
  </si>
  <si>
    <t>Anzahl Eimer/Gieskannenfüllungen</t>
  </si>
  <si>
    <t>Anzahl Funktionsbereiche</t>
  </si>
  <si>
    <t>Anzahl Geschosse</t>
  </si>
  <si>
    <t>Anzahl Carbags</t>
  </si>
  <si>
    <t>Nachbestellung für:</t>
  </si>
  <si>
    <t>Anzahl Carbags zur Nutzung in Toilettenstühlen bei 5 Mal "Kleines Geschäft" und 1,5 Mal "Großes Geschäft" für 24h</t>
  </si>
  <si>
    <t>Anzahl Stationen (Max. 30 Personen)</t>
  </si>
  <si>
    <t>Anzahl benötigter IBC (1 pro 2 Station oder 1 pro Geschoss)</t>
  </si>
  <si>
    <t>NUR Mitarbeiterinnen/ Mitarbeiter</t>
  </si>
  <si>
    <t>Mitarbeitende UND Patientinnen/ Patienten</t>
  </si>
  <si>
    <t>Mitarbietende</t>
  </si>
  <si>
    <t>Patient:innen</t>
  </si>
  <si>
    <t>Bitte auswählen</t>
  </si>
  <si>
    <t>Vorgehaltene Carebags</t>
  </si>
  <si>
    <t>Paletten (0,5L Flaschen, Kunststoff)</t>
  </si>
  <si>
    <t>Paletten (1,5L Flaschen, Kunststoff)</t>
  </si>
  <si>
    <t>Paletten (0,75L Flaschen, Glas)</t>
  </si>
  <si>
    <t>Anzahl Carebags</t>
  </si>
  <si>
    <t>Anzahl Carebags zur Nutzung in Toilettenstühlen bei 5 Mal "Kleines Geschäft" und
1,5 Mal "Großes Geschäft" für 24h</t>
  </si>
  <si>
    <t>Klein</t>
  </si>
  <si>
    <t>Groß</t>
  </si>
  <si>
    <t>Anzahl Eimer/Gießkannenfüllungen</t>
  </si>
  <si>
    <t>Anzahl benötigter Eimer/Gießkannen (3 pro Station mit max. 30 Personen)</t>
  </si>
  <si>
    <t>Anzahl portable Toiletten (Anlehnung an Arbeitsstättenverordnung)</t>
  </si>
  <si>
    <t>Überbrückbare Zeit mit Wasser für Toilettenspülung in Stunden</t>
  </si>
  <si>
    <t>Überbrückbare Zeit mit Carebags in Stunden</t>
  </si>
  <si>
    <t>Spülmenge pro Spülgang
(entsprechend anzupassen)</t>
  </si>
  <si>
    <t>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</si>
</sst>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1" fillId="5" borderId="0" xfId="0" applyFont="1" applyFill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6" borderId="2" xfId="0" applyFont="1" applyFill="1" applyBorder="1"/>
    <xf numFmtId="0" fontId="4" fillId="6" borderId="1" xfId="0" applyFont="1" applyFill="1" applyBorder="1"/>
    <xf numFmtId="0" fontId="4" fillId="6" borderId="3" xfId="0" applyFont="1" applyFill="1" applyBorder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7" borderId="10" xfId="0" applyFont="1" applyFill="1" applyBorder="1" applyAlignment="1">
      <alignment horizontal="center"/>
    </xf>
    <xf numFmtId="164" fontId="4" fillId="7" borderId="10" xfId="0" applyNumberFormat="1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6" borderId="0" xfId="0" applyFont="1" applyFill="1" applyAlignment="1">
      <alignment horizontal="center"/>
    </xf>
    <xf numFmtId="0" fontId="4" fillId="6" borderId="10" xfId="0" applyFont="1" applyFill="1" applyBorder="1"/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horizontal="left" vertical="center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4" fillId="0" borderId="12" xfId="0" applyFont="1" applyBorder="1"/>
    <xf numFmtId="0" fontId="4" fillId="0" borderId="13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164" fontId="4" fillId="7" borderId="14" xfId="0" applyNumberFormat="1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1" fontId="5" fillId="7" borderId="14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6" borderId="15" xfId="0" applyFont="1" applyFill="1" applyBorder="1"/>
    <xf numFmtId="0" fontId="4" fillId="0" borderId="9" xfId="0" applyFont="1" applyBorder="1"/>
    <xf numFmtId="0" fontId="4" fillId="0" borderId="7" xfId="0" applyFont="1" applyBorder="1"/>
    <xf numFmtId="2" fontId="4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6" borderId="12" xfId="0" applyFont="1" applyFill="1" applyBorder="1"/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</cellXfs>
  <cellStyles count="1">
    <cellStyle name="Standard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CAC0-F867-B249-A02C-770BDC5768FC}">
  <dimension ref="A2:L31"/>
  <sheetViews>
    <sheetView tabSelected="1" zoomScale="90" zoomScaleNormal="90" workbookViewId="0">
      <selection activeCell="B21" sqref="B21"/>
    </sheetView>
  </sheetViews>
  <sheetFormatPr baseColWidth="10" defaultRowHeight="15.6" x14ac:dyDescent="0.3"/>
  <cols>
    <col min="2" max="2" width="19.8984375" customWidth="1"/>
    <col min="3" max="3" width="22" customWidth="1"/>
    <col min="4" max="4" width="18.796875" customWidth="1"/>
    <col min="5" max="5" width="18.5" customWidth="1"/>
    <col min="6" max="6" width="19.19921875" customWidth="1"/>
    <col min="7" max="7" width="16" customWidth="1"/>
    <col min="8" max="8" width="18.19921875" customWidth="1"/>
    <col min="9" max="9" width="23.296875" customWidth="1"/>
    <col min="10" max="10" width="23.19921875" customWidth="1"/>
    <col min="11" max="11" width="20" customWidth="1"/>
  </cols>
  <sheetData>
    <row r="2" spans="2:6" ht="16.2" thickBot="1" x14ac:dyDescent="0.35"/>
    <row r="3" spans="2:6" ht="42" thickBot="1" x14ac:dyDescent="0.35">
      <c r="B3" s="30" t="s">
        <v>15</v>
      </c>
      <c r="C3" s="31" t="s">
        <v>16</v>
      </c>
      <c r="D3" s="31" t="s">
        <v>17</v>
      </c>
      <c r="E3" s="32" t="s">
        <v>18</v>
      </c>
    </row>
    <row r="4" spans="2:6" ht="34.950000000000003" customHeight="1" thickBot="1" x14ac:dyDescent="0.35">
      <c r="B4" s="15">
        <v>50</v>
      </c>
      <c r="C4" s="16">
        <v>50</v>
      </c>
      <c r="D4" s="16">
        <v>1500</v>
      </c>
      <c r="E4" s="17">
        <v>24000</v>
      </c>
    </row>
    <row r="5" spans="2:6" ht="46.95" customHeight="1" thickBot="1" x14ac:dyDescent="0.35">
      <c r="B5" s="33" t="s">
        <v>41</v>
      </c>
      <c r="C5" s="14" t="s">
        <v>36</v>
      </c>
      <c r="D5" s="14" t="s">
        <v>37</v>
      </c>
      <c r="E5" s="34" t="s">
        <v>48</v>
      </c>
    </row>
    <row r="6" spans="2:6" ht="34.950000000000003" customHeight="1" thickBot="1" x14ac:dyDescent="0.35">
      <c r="B6" s="15">
        <v>8</v>
      </c>
      <c r="C6" s="16">
        <v>4</v>
      </c>
      <c r="D6" s="16">
        <v>8</v>
      </c>
      <c r="E6" s="17">
        <v>650</v>
      </c>
    </row>
    <row r="7" spans="2:6" ht="16.2" thickBot="1" x14ac:dyDescent="0.35">
      <c r="B7" s="35"/>
      <c r="C7" s="19"/>
      <c r="D7" s="19"/>
      <c r="E7" s="36"/>
    </row>
    <row r="8" spans="2:6" ht="34.950000000000003" customHeight="1" x14ac:dyDescent="0.3">
      <c r="B8" s="55" t="s">
        <v>20</v>
      </c>
      <c r="C8" s="63"/>
      <c r="D8" s="55" t="s">
        <v>59</v>
      </c>
      <c r="E8" s="56"/>
    </row>
    <row r="9" spans="2:6" x14ac:dyDescent="0.3">
      <c r="B9" s="53">
        <f>($D$4/(($B$4+$C$4)*1.5)*24)</f>
        <v>240</v>
      </c>
      <c r="C9" s="64"/>
      <c r="D9" s="53">
        <f>($E$4/(($B$4+$C$4)*24)*24)</f>
        <v>240</v>
      </c>
      <c r="E9" s="54"/>
    </row>
    <row r="10" spans="2:6" x14ac:dyDescent="0.3">
      <c r="B10" s="50"/>
      <c r="C10" s="51"/>
      <c r="D10" s="53" t="s">
        <v>60</v>
      </c>
      <c r="E10" s="54"/>
    </row>
    <row r="11" spans="2:6" ht="16.2" thickBot="1" x14ac:dyDescent="0.35">
      <c r="B11" s="37"/>
      <c r="C11" s="38"/>
      <c r="D11" s="67">
        <f>($E$6/(($B$4+$C$4)*6.5)*24)</f>
        <v>24</v>
      </c>
      <c r="E11" s="68"/>
    </row>
    <row r="12" spans="2:6" x14ac:dyDescent="0.3">
      <c r="B12" s="57" t="s">
        <v>21</v>
      </c>
      <c r="C12" s="58"/>
      <c r="D12" s="58"/>
      <c r="E12" s="59"/>
      <c r="F12" s="13"/>
    </row>
    <row r="13" spans="2:6" x14ac:dyDescent="0.3">
      <c r="B13" s="39" t="s">
        <v>39</v>
      </c>
      <c r="C13" s="65" t="s">
        <v>19</v>
      </c>
      <c r="D13" s="65"/>
      <c r="E13" s="40">
        <f>IFERROR((($B$4+$C$4)*1.5)/24*$B$14,0)</f>
        <v>150</v>
      </c>
      <c r="F13" s="11"/>
    </row>
    <row r="14" spans="2:6" x14ac:dyDescent="0.3">
      <c r="B14" s="39">
        <v>24</v>
      </c>
      <c r="C14" s="65" t="s">
        <v>49</v>
      </c>
      <c r="D14" s="65"/>
      <c r="E14" s="41">
        <f>$E$13/648</f>
        <v>0.23148148148148148</v>
      </c>
      <c r="F14" s="11"/>
    </row>
    <row r="15" spans="2:6" x14ac:dyDescent="0.3">
      <c r="B15" s="39" t="s">
        <v>62</v>
      </c>
      <c r="C15" s="65" t="s">
        <v>51</v>
      </c>
      <c r="D15" s="65"/>
      <c r="E15" s="41">
        <f>$E$13/432</f>
        <v>0.34722222222222221</v>
      </c>
    </row>
    <row r="16" spans="2:6" x14ac:dyDescent="0.3">
      <c r="B16" s="35"/>
      <c r="C16" s="65" t="s">
        <v>50</v>
      </c>
      <c r="D16" s="65"/>
      <c r="E16" s="41">
        <f>$E$13/756</f>
        <v>0.1984126984126984</v>
      </c>
    </row>
    <row r="17" spans="1:12" x14ac:dyDescent="0.3">
      <c r="B17" s="35"/>
      <c r="C17" s="19"/>
      <c r="D17" s="19"/>
      <c r="E17" s="36"/>
    </row>
    <row r="18" spans="1:12" ht="36" customHeight="1" x14ac:dyDescent="0.3">
      <c r="B18" s="57" t="s">
        <v>23</v>
      </c>
      <c r="C18" s="58"/>
      <c r="D18" s="58"/>
      <c r="E18" s="59"/>
      <c r="F18" s="2"/>
    </row>
    <row r="19" spans="1:12" s="2" customFormat="1" x14ac:dyDescent="0.3">
      <c r="B19" s="39" t="s">
        <v>39</v>
      </c>
      <c r="C19" s="66" t="s">
        <v>33</v>
      </c>
      <c r="D19" s="66"/>
      <c r="E19" s="42">
        <f>IFERROR((($B$4+$C$4)*(B22*5+B23*1.5))/24*$B$20,0)</f>
        <v>2400</v>
      </c>
      <c r="I19" s="12"/>
    </row>
    <row r="20" spans="1:12" x14ac:dyDescent="0.3">
      <c r="B20" s="39">
        <v>24</v>
      </c>
      <c r="C20" s="66" t="s">
        <v>56</v>
      </c>
      <c r="D20" s="66"/>
      <c r="E20" s="43">
        <f>$E$19/10</f>
        <v>240</v>
      </c>
      <c r="J20" s="1"/>
      <c r="K20" s="1"/>
      <c r="L20" s="1"/>
    </row>
    <row r="21" spans="1:12" ht="34.049999999999997" customHeight="1" x14ac:dyDescent="0.3">
      <c r="B21" s="77" t="s">
        <v>61</v>
      </c>
      <c r="C21" s="66" t="s">
        <v>57</v>
      </c>
      <c r="D21" s="66"/>
      <c r="E21" s="43">
        <f>($B$6+$C$6)*3</f>
        <v>36</v>
      </c>
      <c r="J21" s="1"/>
      <c r="K21" s="1"/>
      <c r="L21" s="1"/>
    </row>
    <row r="22" spans="1:12" ht="16.95" customHeight="1" x14ac:dyDescent="0.3">
      <c r="A22" t="s">
        <v>54</v>
      </c>
      <c r="B22" s="52">
        <v>3</v>
      </c>
      <c r="C22" s="66" t="s">
        <v>22</v>
      </c>
      <c r="D22" s="66"/>
      <c r="E22" s="43">
        <f>E19/250</f>
        <v>9.6</v>
      </c>
      <c r="J22" s="1"/>
      <c r="K22" s="1"/>
      <c r="L22" s="1"/>
    </row>
    <row r="23" spans="1:12" ht="34.049999999999997" customHeight="1" x14ac:dyDescent="0.3">
      <c r="A23" t="s">
        <v>55</v>
      </c>
      <c r="B23" s="52">
        <v>6</v>
      </c>
      <c r="C23" s="66" t="s">
        <v>42</v>
      </c>
      <c r="D23" s="66"/>
      <c r="E23" s="43">
        <f>ROUNDUP(IF((($B$6+$C$6)/2)&gt;=(D6),($B$6+$C$6)/2,D6),0)</f>
        <v>8</v>
      </c>
      <c r="J23" s="1"/>
      <c r="K23" s="1"/>
      <c r="L23" s="1"/>
    </row>
    <row r="24" spans="1:12" x14ac:dyDescent="0.3">
      <c r="B24" s="35"/>
      <c r="C24" s="19"/>
      <c r="D24" s="19"/>
      <c r="E24" s="36"/>
    </row>
    <row r="25" spans="1:12" x14ac:dyDescent="0.3">
      <c r="B25" s="60" t="s">
        <v>58</v>
      </c>
      <c r="C25" s="61"/>
      <c r="D25" s="61"/>
      <c r="E25" s="62"/>
    </row>
    <row r="26" spans="1:12" ht="36" customHeight="1" x14ac:dyDescent="0.3">
      <c r="B26" s="35" t="s">
        <v>26</v>
      </c>
      <c r="C26" s="44" t="s">
        <v>43</v>
      </c>
      <c r="D26" s="25" t="s">
        <v>28</v>
      </c>
      <c r="E26" s="45" cm="1">
        <f t="array" ref="E26">_xlfn.IFS(C27&lt;=10,1,AND(C27&gt;=11,C27&lt;=25),2,AND(C27&gt;=26,C27&lt;=50),3,AND(C27&gt;=51,C27&lt;=75),5,AND(C27&gt;=76,C27&lt;=100),6,AND(C27&gt;=101,C27&lt;=130),7,AND(C27&gt;=131,C27&lt;=160),8,AND(C27&gt;=161,C27&lt;=190),9,AND(C27&gt;=191,C27&lt;=220),10,AND(C27&gt;=221,C27&lt;=250),11,C27&gt;=251,(11+(ROUNDUP((C27-250)/30,0))))</f>
        <v>3</v>
      </c>
      <c r="G26" s="2"/>
      <c r="H26" s="2"/>
      <c r="I26" s="2"/>
      <c r="J26" s="2"/>
      <c r="K26" s="2"/>
    </row>
    <row r="27" spans="1:12" x14ac:dyDescent="0.3">
      <c r="B27" s="35" t="s">
        <v>27</v>
      </c>
      <c r="C27" s="27" cm="1">
        <f t="array" ref="C27">_xlfn.IFS(C26=DropDown!C2,'Ausfüllbare Tabelle'!C4,C26=DropDown!C3,'Ausfüllbare Tabelle'!B4,C26=DropDown!C4,'Ausfüllbare Tabelle'!B4+'Ausfüllbare Tabelle'!C4)</f>
        <v>50</v>
      </c>
      <c r="D27" s="19"/>
      <c r="E27" s="36"/>
    </row>
    <row r="28" spans="1:12" x14ac:dyDescent="0.3">
      <c r="B28" s="35"/>
      <c r="C28" s="19"/>
      <c r="D28" s="19"/>
      <c r="E28" s="36"/>
    </row>
    <row r="29" spans="1:12" ht="34.950000000000003" customHeight="1" x14ac:dyDescent="0.3">
      <c r="B29" s="57" t="s">
        <v>53</v>
      </c>
      <c r="C29" s="58"/>
      <c r="D29" s="58"/>
      <c r="E29" s="59"/>
    </row>
    <row r="30" spans="1:12" ht="36" customHeight="1" x14ac:dyDescent="0.3">
      <c r="B30" s="35" t="s">
        <v>26</v>
      </c>
      <c r="C30" s="44" t="s">
        <v>25</v>
      </c>
      <c r="D30" s="25" t="s">
        <v>52</v>
      </c>
      <c r="E30" s="45">
        <f>ROUNDUP(C31*6.5,0)</f>
        <v>325</v>
      </c>
    </row>
    <row r="31" spans="1:12" ht="16.2" thickBot="1" x14ac:dyDescent="0.35">
      <c r="B31" s="46" t="s">
        <v>27</v>
      </c>
      <c r="C31" s="47" cm="1">
        <f t="array" ref="C31">_xlfn.IFS(C30=DropDown!C2,'Ausfüllbare Tabelle'!C4,C30=DropDown!C3,'Ausfüllbare Tabelle'!B4,C30=DropDown!C4,'Ausfüllbare Tabelle'!B4+'Ausfüllbare Tabelle'!C4)</f>
        <v>50</v>
      </c>
      <c r="D31" s="48"/>
      <c r="E31" s="49"/>
    </row>
  </sheetData>
  <mergeCells count="19">
    <mergeCell ref="D11:E11"/>
    <mergeCell ref="D10:E10"/>
    <mergeCell ref="C19:D19"/>
    <mergeCell ref="D9:E9"/>
    <mergeCell ref="D8:E8"/>
    <mergeCell ref="B18:E18"/>
    <mergeCell ref="B25:E25"/>
    <mergeCell ref="B29:E29"/>
    <mergeCell ref="B12:E12"/>
    <mergeCell ref="B8:C8"/>
    <mergeCell ref="B9:C9"/>
    <mergeCell ref="C13:D13"/>
    <mergeCell ref="C14:D14"/>
    <mergeCell ref="C15:D15"/>
    <mergeCell ref="C16:D16"/>
    <mergeCell ref="C20:D20"/>
    <mergeCell ref="C21:D21"/>
    <mergeCell ref="C22:D22"/>
    <mergeCell ref="C23:D23"/>
  </mergeCells>
  <conditionalFormatting sqref="B9 D9">
    <cfRule type="cellIs" dxfId="16" priority="28" operator="greaterThan">
      <formula>23.9</formula>
    </cfRule>
    <cfRule type="cellIs" dxfId="15" priority="29" stopIfTrue="1" operator="between">
      <formula>8</formula>
      <formula>23.9</formula>
    </cfRule>
    <cfRule type="cellIs" dxfId="14" priority="30" operator="lessThan">
      <formula>8</formula>
    </cfRule>
  </conditionalFormatting>
  <conditionalFormatting sqref="B14">
    <cfRule type="containsText" dxfId="13" priority="12" operator="containsText" text="Bitte auswählen">
      <formula>NOT(ISERROR(SEARCH("Bitte auswählen",B14)))</formula>
    </cfRule>
    <cfRule type="cellIs" dxfId="12" priority="19" operator="greaterThan">
      <formula>23.9</formula>
    </cfRule>
    <cfRule type="cellIs" dxfId="11" priority="20" operator="between">
      <formula>8</formula>
      <formula>23.9</formula>
    </cfRule>
    <cfRule type="cellIs" dxfId="10" priority="21" operator="lessThan">
      <formula>8</formula>
    </cfRule>
  </conditionalFormatting>
  <conditionalFormatting sqref="B20">
    <cfRule type="containsText" dxfId="9" priority="4" operator="containsText" text="Bitte auswählen">
      <formula>NOT(ISERROR(SEARCH("Bitte auswählen",B20)))</formula>
    </cfRule>
    <cfRule type="cellIs" dxfId="8" priority="5" operator="greaterThan">
      <formula>23.9</formula>
    </cfRule>
    <cfRule type="cellIs" dxfId="7" priority="6" operator="between">
      <formula>8</formula>
      <formula>23.9</formula>
    </cfRule>
    <cfRule type="cellIs" dxfId="6" priority="7" operator="lessThan">
      <formula>8</formula>
    </cfRule>
  </conditionalFormatting>
  <conditionalFormatting sqref="D11">
    <cfRule type="cellIs" dxfId="5" priority="1" operator="greaterThan">
      <formula>23.9</formula>
    </cfRule>
    <cfRule type="cellIs" dxfId="4" priority="2" stopIfTrue="1" operator="between">
      <formula>8</formula>
      <formula>23.9</formula>
    </cfRule>
    <cfRule type="cellIs" dxfId="3" priority="3" operator="lessThan">
      <formula>8</formula>
    </cfRule>
  </conditionalFormatting>
  <pageMargins left="0.7" right="0.7" top="0.78740157499999996" bottom="0.78740157499999996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0BC108-5D6D-6F4D-A942-4E99A0157A25}">
          <x14:formula1>
            <xm:f>DropDown!$C$2:$C$4</xm:f>
          </x14:formula1>
          <xm:sqref>C26 C30</xm:sqref>
        </x14:dataValidation>
        <x14:dataValidation type="list" allowBlank="1" showInputMessage="1" showErrorMessage="1" xr:uid="{C5C45A68-AE8F-834E-97F6-6B7A0C177ADD}">
          <x14:formula1>
            <xm:f>DropDown!$C$7:$C$14</xm:f>
          </x14:formula1>
          <xm:sqref>B14 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FDDD-F16A-BF43-B0B6-E6C62FEB9C94}">
  <dimension ref="B3:L31"/>
  <sheetViews>
    <sheetView topLeftCell="A9" workbookViewId="0">
      <selection activeCell="F10" sqref="F10"/>
    </sheetView>
  </sheetViews>
  <sheetFormatPr baseColWidth="10" defaultRowHeight="15.6" x14ac:dyDescent="0.3"/>
  <cols>
    <col min="2" max="2" width="18.5" customWidth="1"/>
    <col min="3" max="3" width="22" customWidth="1"/>
    <col min="4" max="4" width="18.796875" customWidth="1"/>
    <col min="5" max="5" width="18.5" customWidth="1"/>
    <col min="6" max="6" width="19.19921875" customWidth="1"/>
    <col min="7" max="7" width="16" customWidth="1"/>
    <col min="8" max="8" width="18.19921875" customWidth="1"/>
    <col min="9" max="9" width="23.296875" customWidth="1"/>
    <col min="10" max="10" width="23.19921875" customWidth="1"/>
    <col min="11" max="11" width="20" customWidth="1"/>
  </cols>
  <sheetData>
    <row r="3" spans="2:6" ht="42" thickBot="1" x14ac:dyDescent="0.35">
      <c r="B3" s="14" t="s">
        <v>15</v>
      </c>
      <c r="C3" s="14" t="s">
        <v>16</v>
      </c>
      <c r="D3" s="14" t="s">
        <v>17</v>
      </c>
      <c r="E3" s="14" t="s">
        <v>18</v>
      </c>
    </row>
    <row r="4" spans="2:6" ht="34.950000000000003" customHeight="1" thickBot="1" x14ac:dyDescent="0.35">
      <c r="B4" s="15"/>
      <c r="C4" s="16"/>
      <c r="D4" s="16"/>
      <c r="E4" s="17"/>
    </row>
    <row r="5" spans="2:6" ht="46.95" customHeight="1" thickBot="1" x14ac:dyDescent="0.35">
      <c r="B5" s="14" t="s">
        <v>41</v>
      </c>
      <c r="C5" s="14" t="s">
        <v>36</v>
      </c>
      <c r="D5" s="14" t="s">
        <v>37</v>
      </c>
      <c r="E5" s="18"/>
    </row>
    <row r="6" spans="2:6" ht="34.950000000000003" customHeight="1" thickBot="1" x14ac:dyDescent="0.35">
      <c r="B6" s="15"/>
      <c r="C6" s="16"/>
      <c r="D6" s="16"/>
      <c r="E6" s="19"/>
    </row>
    <row r="7" spans="2:6" ht="16.2" thickBot="1" x14ac:dyDescent="0.35">
      <c r="B7" s="19"/>
      <c r="C7" s="19"/>
      <c r="D7" s="19"/>
      <c r="E7" s="19"/>
    </row>
    <row r="8" spans="2:6" ht="34.950000000000003" customHeight="1" x14ac:dyDescent="0.3">
      <c r="B8" s="55" t="s">
        <v>20</v>
      </c>
      <c r="C8" s="56"/>
      <c r="D8" s="55" t="s">
        <v>29</v>
      </c>
      <c r="E8" s="56"/>
    </row>
    <row r="9" spans="2:6" ht="16.2" thickBot="1" x14ac:dyDescent="0.35">
      <c r="B9" s="67"/>
      <c r="C9" s="68"/>
      <c r="D9" s="67"/>
      <c r="E9" s="68"/>
    </row>
    <row r="10" spans="2:6" x14ac:dyDescent="0.3">
      <c r="B10" s="20"/>
      <c r="C10" s="20"/>
      <c r="D10" s="20"/>
      <c r="E10" s="20"/>
    </row>
    <row r="11" spans="2:6" x14ac:dyDescent="0.3">
      <c r="B11" s="58" t="s">
        <v>21</v>
      </c>
      <c r="C11" s="58"/>
      <c r="D11" s="58"/>
      <c r="E11" s="58"/>
      <c r="F11" s="13"/>
    </row>
    <row r="12" spans="2:6" x14ac:dyDescent="0.3">
      <c r="B12" s="20" t="s">
        <v>39</v>
      </c>
      <c r="C12" s="65" t="s">
        <v>19</v>
      </c>
      <c r="D12" s="65"/>
      <c r="E12" s="21"/>
      <c r="F12" s="11"/>
    </row>
    <row r="13" spans="2:6" x14ac:dyDescent="0.3">
      <c r="B13" s="26"/>
      <c r="C13" s="65" t="s">
        <v>31</v>
      </c>
      <c r="D13" s="65"/>
      <c r="E13" s="22"/>
      <c r="F13" s="11"/>
    </row>
    <row r="14" spans="2:6" x14ac:dyDescent="0.3">
      <c r="B14" s="19"/>
      <c r="C14" s="65" t="s">
        <v>30</v>
      </c>
      <c r="D14" s="65"/>
      <c r="E14" s="22"/>
    </row>
    <row r="15" spans="2:6" x14ac:dyDescent="0.3">
      <c r="B15" s="19"/>
      <c r="C15" s="65" t="s">
        <v>32</v>
      </c>
      <c r="D15" s="65"/>
      <c r="E15" s="22"/>
    </row>
    <row r="16" spans="2:6" x14ac:dyDescent="0.3">
      <c r="B16" s="19"/>
      <c r="C16" s="19"/>
      <c r="D16" s="19"/>
      <c r="E16" s="19"/>
    </row>
    <row r="17" spans="2:12" ht="36" customHeight="1" x14ac:dyDescent="0.3">
      <c r="B17" s="58" t="s">
        <v>23</v>
      </c>
      <c r="C17" s="58"/>
      <c r="D17" s="58"/>
      <c r="E17" s="58"/>
      <c r="F17" s="2"/>
    </row>
    <row r="18" spans="2:12" s="2" customFormat="1" x14ac:dyDescent="0.3">
      <c r="B18" s="20" t="s">
        <v>39</v>
      </c>
      <c r="C18" s="66" t="s">
        <v>33</v>
      </c>
      <c r="D18" s="66"/>
      <c r="E18" s="23"/>
      <c r="I18" s="12"/>
    </row>
    <row r="19" spans="2:12" x14ac:dyDescent="0.3">
      <c r="B19" s="26"/>
      <c r="C19" s="66" t="s">
        <v>35</v>
      </c>
      <c r="D19" s="66"/>
      <c r="E19" s="24"/>
      <c r="J19" s="1"/>
      <c r="K19" s="1"/>
      <c r="L19" s="1"/>
    </row>
    <row r="20" spans="2:12" ht="34.049999999999997" customHeight="1" x14ac:dyDescent="0.3">
      <c r="B20" s="19"/>
      <c r="C20" s="66" t="s">
        <v>34</v>
      </c>
      <c r="D20" s="66"/>
      <c r="E20" s="24"/>
      <c r="J20" s="1"/>
      <c r="K20" s="1"/>
      <c r="L20" s="1"/>
    </row>
    <row r="21" spans="2:12" ht="16.95" customHeight="1" x14ac:dyDescent="0.3">
      <c r="B21" s="19"/>
      <c r="C21" s="66" t="s">
        <v>22</v>
      </c>
      <c r="D21" s="66"/>
      <c r="E21" s="24"/>
      <c r="J21" s="1"/>
      <c r="K21" s="1"/>
      <c r="L21" s="1"/>
    </row>
    <row r="22" spans="2:12" ht="34.049999999999997" customHeight="1" x14ac:dyDescent="0.3">
      <c r="B22" s="19"/>
      <c r="C22" s="66" t="s">
        <v>42</v>
      </c>
      <c r="D22" s="66"/>
      <c r="E22" s="24"/>
      <c r="J22" s="1"/>
      <c r="K22" s="1"/>
      <c r="L22" s="1"/>
    </row>
    <row r="23" spans="2:12" x14ac:dyDescent="0.3">
      <c r="B23" s="19"/>
      <c r="C23" s="19"/>
      <c r="D23" s="19"/>
      <c r="E23" s="19"/>
    </row>
    <row r="24" spans="2:12" x14ac:dyDescent="0.3">
      <c r="B24" s="61" t="s">
        <v>24</v>
      </c>
      <c r="C24" s="61"/>
      <c r="D24" s="61"/>
      <c r="E24" s="61"/>
    </row>
    <row r="25" spans="2:12" ht="36" customHeight="1" x14ac:dyDescent="0.3">
      <c r="B25" s="19" t="s">
        <v>26</v>
      </c>
      <c r="C25" s="28" t="s">
        <v>46</v>
      </c>
      <c r="D25" s="29" t="s">
        <v>45</v>
      </c>
      <c r="G25" s="2"/>
      <c r="H25" s="2"/>
      <c r="I25" s="2"/>
      <c r="J25" s="2"/>
      <c r="K25" s="2"/>
    </row>
    <row r="26" spans="2:12" x14ac:dyDescent="0.3">
      <c r="D26" s="71" t="s">
        <v>28</v>
      </c>
      <c r="E26" s="73"/>
    </row>
    <row r="27" spans="2:12" x14ac:dyDescent="0.3">
      <c r="B27" s="19" t="s">
        <v>27</v>
      </c>
      <c r="C27" s="27"/>
      <c r="D27" s="72"/>
      <c r="E27" s="74"/>
    </row>
    <row r="28" spans="2:12" ht="34.950000000000003" customHeight="1" x14ac:dyDescent="0.3">
      <c r="B28" s="58" t="s">
        <v>40</v>
      </c>
      <c r="C28" s="58"/>
      <c r="D28" s="58"/>
      <c r="E28" s="58"/>
    </row>
    <row r="29" spans="2:12" ht="36" customHeight="1" x14ac:dyDescent="0.3">
      <c r="B29" s="19" t="s">
        <v>26</v>
      </c>
      <c r="C29" s="28" t="s">
        <v>46</v>
      </c>
      <c r="D29" s="29" t="s">
        <v>45</v>
      </c>
    </row>
    <row r="30" spans="2:12" x14ac:dyDescent="0.3">
      <c r="D30" s="69" t="s">
        <v>38</v>
      </c>
      <c r="E30" s="73"/>
    </row>
    <row r="31" spans="2:12" x14ac:dyDescent="0.3">
      <c r="B31" s="19" t="s">
        <v>27</v>
      </c>
      <c r="C31" s="27"/>
      <c r="D31" s="70"/>
      <c r="E31" s="74"/>
    </row>
  </sheetData>
  <mergeCells count="21">
    <mergeCell ref="C12:D12"/>
    <mergeCell ref="B8:C8"/>
    <mergeCell ref="D8:E8"/>
    <mergeCell ref="B9:C9"/>
    <mergeCell ref="D9:E9"/>
    <mergeCell ref="B11:E11"/>
    <mergeCell ref="D30:D31"/>
    <mergeCell ref="D26:D27"/>
    <mergeCell ref="E26:E27"/>
    <mergeCell ref="E30:E31"/>
    <mergeCell ref="C13:D13"/>
    <mergeCell ref="C14:D14"/>
    <mergeCell ref="C15:D15"/>
    <mergeCell ref="B17:E17"/>
    <mergeCell ref="C18:D18"/>
    <mergeCell ref="C19:D19"/>
    <mergeCell ref="C20:D20"/>
    <mergeCell ref="C21:D21"/>
    <mergeCell ref="C22:D22"/>
    <mergeCell ref="B24:E24"/>
    <mergeCell ref="B28:E2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B325-2BDB-B74D-83A1-C975EF06B241}">
  <dimension ref="B3:M30"/>
  <sheetViews>
    <sheetView workbookViewId="0">
      <selection activeCell="C4" sqref="C4"/>
    </sheetView>
  </sheetViews>
  <sheetFormatPr baseColWidth="10" defaultRowHeight="15.6" x14ac:dyDescent="0.3"/>
  <cols>
    <col min="2" max="2" width="24" customWidth="1"/>
    <col min="3" max="12" width="8.796875" customWidth="1"/>
    <col min="13" max="13" width="35.69921875" customWidth="1"/>
  </cols>
  <sheetData>
    <row r="3" spans="2:13" ht="31.2" x14ac:dyDescent="0.3">
      <c r="B3" s="3" t="s">
        <v>5</v>
      </c>
      <c r="C3" s="3">
        <v>100</v>
      </c>
      <c r="D3" s="3">
        <v>200</v>
      </c>
      <c r="E3" s="4">
        <v>300</v>
      </c>
      <c r="F3" s="3">
        <v>400</v>
      </c>
      <c r="G3" s="3">
        <v>500</v>
      </c>
      <c r="H3" s="3">
        <v>600</v>
      </c>
      <c r="I3" s="3">
        <v>700</v>
      </c>
      <c r="J3" s="3">
        <v>800</v>
      </c>
      <c r="K3" s="3">
        <v>900</v>
      </c>
      <c r="L3" s="3">
        <v>1000</v>
      </c>
      <c r="M3" s="2" t="s">
        <v>6</v>
      </c>
    </row>
    <row r="4" spans="2:13" x14ac:dyDescent="0.3">
      <c r="B4" s="5">
        <v>4</v>
      </c>
      <c r="C4">
        <f>C3*$M$4/24*$B4</f>
        <v>25</v>
      </c>
      <c r="D4">
        <f t="shared" ref="D4:L4" si="0">D$3*$M$4/24*$B4</f>
        <v>50</v>
      </c>
      <c r="E4">
        <f t="shared" si="0"/>
        <v>75</v>
      </c>
      <c r="F4">
        <f t="shared" si="0"/>
        <v>100</v>
      </c>
      <c r="G4">
        <f t="shared" si="0"/>
        <v>125</v>
      </c>
      <c r="H4">
        <f t="shared" si="0"/>
        <v>150</v>
      </c>
      <c r="I4">
        <f t="shared" si="0"/>
        <v>175</v>
      </c>
      <c r="J4">
        <f t="shared" si="0"/>
        <v>200</v>
      </c>
      <c r="K4">
        <f t="shared" si="0"/>
        <v>225</v>
      </c>
      <c r="L4">
        <f t="shared" si="0"/>
        <v>250</v>
      </c>
      <c r="M4">
        <v>1.5</v>
      </c>
    </row>
    <row r="5" spans="2:13" x14ac:dyDescent="0.3">
      <c r="B5" s="5">
        <v>8</v>
      </c>
      <c r="C5">
        <f>$M$6*$M$4/24*B5</f>
        <v>50</v>
      </c>
      <c r="D5">
        <f t="shared" ref="D5:L9" si="1">D$3*$M$4/24*$B5</f>
        <v>100</v>
      </c>
      <c r="E5">
        <f t="shared" si="1"/>
        <v>150</v>
      </c>
      <c r="F5">
        <f t="shared" si="1"/>
        <v>200</v>
      </c>
      <c r="G5">
        <f t="shared" si="1"/>
        <v>250</v>
      </c>
      <c r="H5">
        <f t="shared" si="1"/>
        <v>300</v>
      </c>
      <c r="I5">
        <f t="shared" si="1"/>
        <v>350</v>
      </c>
      <c r="J5">
        <f t="shared" si="1"/>
        <v>400</v>
      </c>
      <c r="K5">
        <f t="shared" si="1"/>
        <v>450</v>
      </c>
      <c r="L5">
        <f t="shared" si="1"/>
        <v>500</v>
      </c>
      <c r="M5" t="s">
        <v>0</v>
      </c>
    </row>
    <row r="6" spans="2:13" x14ac:dyDescent="0.3">
      <c r="B6" s="5">
        <v>12</v>
      </c>
      <c r="C6">
        <f>$M$6*$M$4/24*B6</f>
        <v>75</v>
      </c>
      <c r="D6">
        <f t="shared" si="1"/>
        <v>150</v>
      </c>
      <c r="E6">
        <f t="shared" si="1"/>
        <v>225</v>
      </c>
      <c r="F6">
        <f t="shared" si="1"/>
        <v>300</v>
      </c>
      <c r="G6">
        <f t="shared" si="1"/>
        <v>375</v>
      </c>
      <c r="H6">
        <f t="shared" si="1"/>
        <v>450</v>
      </c>
      <c r="I6">
        <f t="shared" si="1"/>
        <v>525</v>
      </c>
      <c r="J6">
        <f t="shared" si="1"/>
        <v>600</v>
      </c>
      <c r="K6">
        <f t="shared" si="1"/>
        <v>675</v>
      </c>
      <c r="L6">
        <f t="shared" si="1"/>
        <v>750</v>
      </c>
      <c r="M6">
        <v>100</v>
      </c>
    </row>
    <row r="7" spans="2:13" x14ac:dyDescent="0.3">
      <c r="B7" s="5">
        <v>24</v>
      </c>
      <c r="C7">
        <f>$M$6*$M$4/24*B7</f>
        <v>150</v>
      </c>
      <c r="D7">
        <f t="shared" si="1"/>
        <v>300</v>
      </c>
      <c r="E7">
        <f t="shared" si="1"/>
        <v>450</v>
      </c>
      <c r="F7">
        <f t="shared" si="1"/>
        <v>600</v>
      </c>
      <c r="G7">
        <f t="shared" si="1"/>
        <v>750</v>
      </c>
      <c r="H7">
        <f t="shared" si="1"/>
        <v>900</v>
      </c>
      <c r="I7">
        <f t="shared" si="1"/>
        <v>1050</v>
      </c>
      <c r="J7">
        <f t="shared" si="1"/>
        <v>1200</v>
      </c>
      <c r="K7">
        <f t="shared" si="1"/>
        <v>1350</v>
      </c>
      <c r="L7">
        <f t="shared" si="1"/>
        <v>1500</v>
      </c>
    </row>
    <row r="8" spans="2:13" x14ac:dyDescent="0.3">
      <c r="B8" s="5">
        <v>48</v>
      </c>
      <c r="C8">
        <f>$M$6*$M$4/24*B8</f>
        <v>300</v>
      </c>
      <c r="D8">
        <f t="shared" si="1"/>
        <v>600</v>
      </c>
      <c r="E8">
        <f t="shared" si="1"/>
        <v>900</v>
      </c>
      <c r="F8">
        <f t="shared" si="1"/>
        <v>1200</v>
      </c>
      <c r="G8">
        <f t="shared" si="1"/>
        <v>1500</v>
      </c>
      <c r="H8">
        <f t="shared" si="1"/>
        <v>1800</v>
      </c>
      <c r="I8">
        <f t="shared" si="1"/>
        <v>2100</v>
      </c>
      <c r="J8">
        <f t="shared" si="1"/>
        <v>2400</v>
      </c>
      <c r="K8">
        <f t="shared" si="1"/>
        <v>2700</v>
      </c>
      <c r="L8">
        <f t="shared" si="1"/>
        <v>3000</v>
      </c>
    </row>
    <row r="9" spans="2:13" x14ac:dyDescent="0.3">
      <c r="B9" s="5">
        <v>72</v>
      </c>
      <c r="C9">
        <f>$M$6*$M$4/24*B9</f>
        <v>450</v>
      </c>
      <c r="D9">
        <f>D$3*$M$4/24*$B9</f>
        <v>900</v>
      </c>
      <c r="E9">
        <f t="shared" si="1"/>
        <v>1350</v>
      </c>
      <c r="F9">
        <f t="shared" si="1"/>
        <v>1800</v>
      </c>
      <c r="G9">
        <f t="shared" si="1"/>
        <v>2250</v>
      </c>
      <c r="H9">
        <f t="shared" si="1"/>
        <v>2700</v>
      </c>
      <c r="I9">
        <f t="shared" si="1"/>
        <v>3150</v>
      </c>
      <c r="J9">
        <f t="shared" si="1"/>
        <v>3600</v>
      </c>
      <c r="K9">
        <f t="shared" si="1"/>
        <v>4050</v>
      </c>
      <c r="L9">
        <f t="shared" si="1"/>
        <v>4500</v>
      </c>
    </row>
    <row r="23" spans="2:13" x14ac:dyDescent="0.3">
      <c r="C23" s="75" t="s">
        <v>3</v>
      </c>
      <c r="D23" s="75"/>
      <c r="E23" s="75"/>
      <c r="F23" s="75"/>
      <c r="G23" s="75"/>
      <c r="H23" s="75"/>
      <c r="I23" s="75"/>
      <c r="J23" s="75"/>
      <c r="K23" s="75"/>
      <c r="L23" s="75"/>
    </row>
    <row r="24" spans="2:13" x14ac:dyDescent="0.3">
      <c r="B24" s="3" t="s">
        <v>2</v>
      </c>
      <c r="C24" s="3">
        <v>100</v>
      </c>
      <c r="D24" s="3">
        <v>200</v>
      </c>
      <c r="E24" s="4">
        <v>300</v>
      </c>
      <c r="F24" s="3">
        <v>400</v>
      </c>
      <c r="G24" s="3">
        <v>500</v>
      </c>
      <c r="H24" s="3">
        <v>750</v>
      </c>
      <c r="I24" s="3">
        <v>1000</v>
      </c>
      <c r="J24" s="3">
        <v>1250</v>
      </c>
      <c r="K24" s="3">
        <v>1500</v>
      </c>
      <c r="L24" s="3">
        <v>1750</v>
      </c>
      <c r="M24" t="s">
        <v>1</v>
      </c>
    </row>
    <row r="25" spans="2:13" x14ac:dyDescent="0.3">
      <c r="B25" s="5">
        <v>250</v>
      </c>
      <c r="C25" s="6">
        <f t="shared" ref="C25:L30" si="2">$B25/(C$24*1.5)*24</f>
        <v>40</v>
      </c>
      <c r="D25" s="6">
        <f t="shared" si="2"/>
        <v>20</v>
      </c>
      <c r="E25" s="6">
        <f t="shared" si="2"/>
        <v>13.333333333333334</v>
      </c>
      <c r="F25" s="6">
        <f t="shared" si="2"/>
        <v>10</v>
      </c>
      <c r="G25" s="6">
        <f t="shared" si="2"/>
        <v>8</v>
      </c>
      <c r="H25" s="6">
        <f t="shared" si="2"/>
        <v>5.333333333333333</v>
      </c>
      <c r="I25" s="6">
        <f t="shared" si="2"/>
        <v>4</v>
      </c>
      <c r="J25" s="6">
        <f t="shared" si="2"/>
        <v>3.2</v>
      </c>
      <c r="K25" s="6">
        <f t="shared" si="2"/>
        <v>2.6666666666666665</v>
      </c>
      <c r="L25" s="6">
        <f t="shared" si="2"/>
        <v>2.2857142857142856</v>
      </c>
    </row>
    <row r="26" spans="2:13" x14ac:dyDescent="0.3">
      <c r="B26" s="5">
        <v>500</v>
      </c>
      <c r="C26" s="6">
        <f t="shared" si="2"/>
        <v>80</v>
      </c>
      <c r="D26" s="6">
        <f t="shared" si="2"/>
        <v>40</v>
      </c>
      <c r="E26" s="6">
        <f t="shared" si="2"/>
        <v>26.666666666666668</v>
      </c>
      <c r="F26" s="6">
        <f t="shared" si="2"/>
        <v>20</v>
      </c>
      <c r="G26" s="6">
        <f t="shared" si="2"/>
        <v>16</v>
      </c>
      <c r="H26" s="6">
        <f t="shared" si="2"/>
        <v>10.666666666666666</v>
      </c>
      <c r="I26" s="6">
        <f t="shared" si="2"/>
        <v>8</v>
      </c>
      <c r="J26" s="6">
        <f t="shared" si="2"/>
        <v>6.4</v>
      </c>
      <c r="K26" s="6">
        <f t="shared" si="2"/>
        <v>5.333333333333333</v>
      </c>
      <c r="L26" s="6">
        <f t="shared" si="2"/>
        <v>4.5714285714285712</v>
      </c>
    </row>
    <row r="27" spans="2:13" x14ac:dyDescent="0.3">
      <c r="B27" s="5">
        <v>1000</v>
      </c>
      <c r="C27" s="6">
        <f t="shared" si="2"/>
        <v>160</v>
      </c>
      <c r="D27" s="6">
        <f t="shared" si="2"/>
        <v>80</v>
      </c>
      <c r="E27" s="6">
        <f t="shared" si="2"/>
        <v>53.333333333333336</v>
      </c>
      <c r="F27" s="6">
        <f t="shared" si="2"/>
        <v>40</v>
      </c>
      <c r="G27" s="6">
        <f t="shared" si="2"/>
        <v>32</v>
      </c>
      <c r="H27" s="6">
        <f t="shared" si="2"/>
        <v>21.333333333333332</v>
      </c>
      <c r="I27" s="6">
        <f t="shared" si="2"/>
        <v>16</v>
      </c>
      <c r="J27" s="6">
        <f t="shared" si="2"/>
        <v>12.8</v>
      </c>
      <c r="K27" s="6">
        <f t="shared" si="2"/>
        <v>10.666666666666666</v>
      </c>
      <c r="L27" s="6">
        <f t="shared" si="2"/>
        <v>9.1428571428571423</v>
      </c>
    </row>
    <row r="28" spans="2:13" x14ac:dyDescent="0.3">
      <c r="B28" s="5">
        <v>2000</v>
      </c>
      <c r="C28" s="6">
        <f t="shared" si="2"/>
        <v>320</v>
      </c>
      <c r="D28" s="6">
        <f t="shared" si="2"/>
        <v>160</v>
      </c>
      <c r="E28" s="6">
        <f t="shared" si="2"/>
        <v>106.66666666666667</v>
      </c>
      <c r="F28" s="6">
        <f t="shared" si="2"/>
        <v>80</v>
      </c>
      <c r="G28" s="6">
        <f t="shared" si="2"/>
        <v>64</v>
      </c>
      <c r="H28" s="6">
        <f t="shared" si="2"/>
        <v>42.666666666666664</v>
      </c>
      <c r="I28" s="6">
        <f t="shared" si="2"/>
        <v>32</v>
      </c>
      <c r="J28" s="6">
        <f t="shared" si="2"/>
        <v>25.6</v>
      </c>
      <c r="K28" s="6">
        <f t="shared" si="2"/>
        <v>21.333333333333332</v>
      </c>
      <c r="L28" s="6">
        <f t="shared" si="2"/>
        <v>18.285714285714285</v>
      </c>
    </row>
    <row r="29" spans="2:13" x14ac:dyDescent="0.3">
      <c r="B29" s="5">
        <v>3000</v>
      </c>
      <c r="C29" s="6">
        <f t="shared" si="2"/>
        <v>480</v>
      </c>
      <c r="D29" s="6">
        <f t="shared" si="2"/>
        <v>240</v>
      </c>
      <c r="E29" s="6">
        <f t="shared" si="2"/>
        <v>160</v>
      </c>
      <c r="F29" s="6">
        <f t="shared" si="2"/>
        <v>120</v>
      </c>
      <c r="G29" s="6">
        <f t="shared" si="2"/>
        <v>96</v>
      </c>
      <c r="H29" s="6">
        <f t="shared" si="2"/>
        <v>64</v>
      </c>
      <c r="I29" s="6">
        <f t="shared" si="2"/>
        <v>48</v>
      </c>
      <c r="J29" s="6">
        <f t="shared" si="2"/>
        <v>38.400000000000006</v>
      </c>
      <c r="K29" s="6">
        <f t="shared" si="2"/>
        <v>32</v>
      </c>
      <c r="L29" s="6">
        <f t="shared" si="2"/>
        <v>27.428571428571427</v>
      </c>
    </row>
    <row r="30" spans="2:13" x14ac:dyDescent="0.3">
      <c r="B30" s="5">
        <v>4000</v>
      </c>
      <c r="C30" s="6">
        <f t="shared" si="2"/>
        <v>640</v>
      </c>
      <c r="D30" s="6">
        <f t="shared" si="2"/>
        <v>320</v>
      </c>
      <c r="E30" s="6">
        <f t="shared" si="2"/>
        <v>213.33333333333334</v>
      </c>
      <c r="F30" s="6">
        <f t="shared" si="2"/>
        <v>160</v>
      </c>
      <c r="G30" s="6">
        <f t="shared" si="2"/>
        <v>128</v>
      </c>
      <c r="H30" s="6">
        <f t="shared" si="2"/>
        <v>85.333333333333329</v>
      </c>
      <c r="I30" s="6">
        <f t="shared" si="2"/>
        <v>64</v>
      </c>
      <c r="J30" s="6">
        <f t="shared" si="2"/>
        <v>51.2</v>
      </c>
      <c r="K30" s="6">
        <f t="shared" si="2"/>
        <v>42.666666666666664</v>
      </c>
      <c r="L30" s="6">
        <f t="shared" si="2"/>
        <v>36.571428571428569</v>
      </c>
    </row>
  </sheetData>
  <mergeCells count="1">
    <mergeCell ref="C23:L23"/>
  </mergeCells>
  <conditionalFormatting sqref="C25:L30">
    <cfRule type="cellIs" dxfId="2" priority="1" operator="lessThan">
      <formula>12</formula>
    </cfRule>
    <cfRule type="cellIs" dxfId="1" priority="2" operator="between">
      <formula>23.9</formula>
      <formula>12</formula>
    </cfRule>
    <cfRule type="cellIs" dxfId="0" priority="3" operator="greaterThan">
      <formula>24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B3-8CA8-694A-AD7C-F7374B2DF07C}">
  <dimension ref="B3:N73"/>
  <sheetViews>
    <sheetView topLeftCell="A14" workbookViewId="0">
      <selection activeCell="N48" sqref="N48"/>
    </sheetView>
  </sheetViews>
  <sheetFormatPr baseColWidth="10" defaultRowHeight="15.6" x14ac:dyDescent="0.3"/>
  <cols>
    <col min="14" max="14" width="42.796875" customWidth="1"/>
  </cols>
  <sheetData>
    <row r="3" spans="2:14" x14ac:dyDescent="0.3">
      <c r="B3" t="s">
        <v>4</v>
      </c>
    </row>
    <row r="5" spans="2:14" ht="31.2" x14ac:dyDescent="0.3">
      <c r="B5" s="3" t="s">
        <v>5</v>
      </c>
      <c r="C5" s="3">
        <v>100</v>
      </c>
      <c r="D5" s="3">
        <v>200</v>
      </c>
      <c r="E5" s="4">
        <v>300</v>
      </c>
      <c r="F5" s="3">
        <v>400</v>
      </c>
      <c r="G5" s="3">
        <v>500</v>
      </c>
      <c r="H5" s="3">
        <v>750</v>
      </c>
      <c r="I5" s="3">
        <v>1000</v>
      </c>
      <c r="J5" s="3">
        <v>1250</v>
      </c>
      <c r="K5" s="3">
        <v>1500</v>
      </c>
      <c r="L5" s="3">
        <v>1750</v>
      </c>
      <c r="N5" t="s">
        <v>13</v>
      </c>
    </row>
    <row r="6" spans="2:14" x14ac:dyDescent="0.3">
      <c r="B6" s="5">
        <v>24</v>
      </c>
      <c r="C6">
        <v>1</v>
      </c>
      <c r="D6">
        <f t="shared" ref="D6:H6" si="0">IF(AND((D$5&gt;250),(C$5&lt;1000)),(D$5/250),1)</f>
        <v>1</v>
      </c>
      <c r="E6">
        <f t="shared" si="0"/>
        <v>1.2</v>
      </c>
      <c r="F6">
        <f t="shared" si="0"/>
        <v>1.6</v>
      </c>
      <c r="G6">
        <f t="shared" si="0"/>
        <v>2</v>
      </c>
      <c r="H6">
        <f t="shared" si="0"/>
        <v>3</v>
      </c>
      <c r="I6" t="e">
        <f>B$55*$M$4/24*$B6</f>
        <v>#VALUE!</v>
      </c>
      <c r="J6">
        <f t="shared" ref="D6:L8" si="1">J$3*$M$4/24*$B6</f>
        <v>0</v>
      </c>
      <c r="K6">
        <f t="shared" si="1"/>
        <v>0</v>
      </c>
      <c r="L6">
        <f t="shared" si="1"/>
        <v>0</v>
      </c>
    </row>
    <row r="7" spans="2:14" x14ac:dyDescent="0.3">
      <c r="B7" s="5">
        <v>48</v>
      </c>
      <c r="C7">
        <f>$M$6*$M$4/24*B7</f>
        <v>0</v>
      </c>
      <c r="D7">
        <f t="shared" si="1"/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 t="e">
        <f>B$55*$M$4/24*$B7</f>
        <v>#VALUE!</v>
      </c>
      <c r="J7">
        <f t="shared" si="1"/>
        <v>0</v>
      </c>
      <c r="K7">
        <f t="shared" si="1"/>
        <v>0</v>
      </c>
      <c r="L7">
        <f t="shared" si="1"/>
        <v>0</v>
      </c>
      <c r="N7" t="s">
        <v>14</v>
      </c>
    </row>
    <row r="8" spans="2:14" x14ac:dyDescent="0.3">
      <c r="B8" s="5">
        <v>72</v>
      </c>
      <c r="C8">
        <f>$M$6*$M$4/24*B8</f>
        <v>0</v>
      </c>
      <c r="D8">
        <f>D$3*$M$4/24*$B8</f>
        <v>0</v>
      </c>
      <c r="E8">
        <f t="shared" si="1"/>
        <v>0</v>
      </c>
      <c r="F8">
        <f t="shared" si="1"/>
        <v>0</v>
      </c>
      <c r="G8">
        <f t="shared" si="1"/>
        <v>0</v>
      </c>
      <c r="H8">
        <f t="shared" si="1"/>
        <v>0</v>
      </c>
      <c r="I8" t="e">
        <f>B$55*$M$4/24*$B8</f>
        <v>#VALUE!</v>
      </c>
      <c r="J8">
        <f t="shared" si="1"/>
        <v>0</v>
      </c>
      <c r="K8">
        <f t="shared" si="1"/>
        <v>0</v>
      </c>
      <c r="L8">
        <f t="shared" si="1"/>
        <v>0</v>
      </c>
    </row>
    <row r="11" spans="2:14" x14ac:dyDescent="0.3">
      <c r="B11" s="76" t="s">
        <v>8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3" spans="2:14" ht="31.2" x14ac:dyDescent="0.3">
      <c r="B13" s="7" t="s">
        <v>5</v>
      </c>
      <c r="C13" s="7">
        <v>100</v>
      </c>
      <c r="D13" s="7">
        <v>200</v>
      </c>
      <c r="E13" s="8">
        <v>300</v>
      </c>
      <c r="F13" s="7">
        <v>400</v>
      </c>
      <c r="G13" s="7">
        <v>500</v>
      </c>
      <c r="H13" s="7">
        <v>750</v>
      </c>
      <c r="I13" s="7">
        <v>1000</v>
      </c>
      <c r="J13" s="7">
        <v>1250</v>
      </c>
      <c r="K13" s="7">
        <v>1500</v>
      </c>
      <c r="L13" s="7">
        <v>1750</v>
      </c>
    </row>
    <row r="14" spans="2:14" x14ac:dyDescent="0.3">
      <c r="B14" s="9">
        <v>24</v>
      </c>
      <c r="C14" s="10">
        <f>C$13*5*($B14/24)</f>
        <v>500</v>
      </c>
      <c r="D14" s="10">
        <f t="shared" ref="D14:L14" si="2">D$13*5*($B14/24)</f>
        <v>1000</v>
      </c>
      <c r="E14" s="10">
        <f t="shared" si="2"/>
        <v>1500</v>
      </c>
      <c r="F14" s="10">
        <f t="shared" si="2"/>
        <v>2000</v>
      </c>
      <c r="G14" s="10">
        <f t="shared" si="2"/>
        <v>2500</v>
      </c>
      <c r="H14" s="10">
        <f t="shared" si="2"/>
        <v>3750</v>
      </c>
      <c r="I14" s="10">
        <f t="shared" si="2"/>
        <v>5000</v>
      </c>
      <c r="J14" s="10">
        <f t="shared" si="2"/>
        <v>6250</v>
      </c>
      <c r="K14" s="10">
        <f t="shared" si="2"/>
        <v>7500</v>
      </c>
      <c r="L14" s="10">
        <f t="shared" si="2"/>
        <v>8750</v>
      </c>
    </row>
    <row r="15" spans="2:14" x14ac:dyDescent="0.3">
      <c r="B15" s="9">
        <v>48</v>
      </c>
      <c r="C15" s="10">
        <f t="shared" ref="C15:L16" si="3">C$13*5*($B15/24)</f>
        <v>1000</v>
      </c>
      <c r="D15" s="10">
        <f t="shared" si="3"/>
        <v>2000</v>
      </c>
      <c r="E15" s="10">
        <f t="shared" si="3"/>
        <v>3000</v>
      </c>
      <c r="F15" s="10">
        <f t="shared" si="3"/>
        <v>4000</v>
      </c>
      <c r="G15" s="10">
        <f t="shared" si="3"/>
        <v>5000</v>
      </c>
      <c r="H15" s="10">
        <f t="shared" si="3"/>
        <v>7500</v>
      </c>
      <c r="I15" s="10">
        <f t="shared" si="3"/>
        <v>10000</v>
      </c>
      <c r="J15" s="10">
        <f t="shared" si="3"/>
        <v>12500</v>
      </c>
      <c r="K15" s="10">
        <f t="shared" si="3"/>
        <v>15000</v>
      </c>
      <c r="L15" s="10">
        <f t="shared" si="3"/>
        <v>17500</v>
      </c>
    </row>
    <row r="16" spans="2:14" x14ac:dyDescent="0.3">
      <c r="B16" s="9">
        <v>72</v>
      </c>
      <c r="C16" s="10">
        <f t="shared" si="3"/>
        <v>1500</v>
      </c>
      <c r="D16" s="10">
        <f t="shared" si="3"/>
        <v>3000</v>
      </c>
      <c r="E16" s="10">
        <f t="shared" si="3"/>
        <v>4500</v>
      </c>
      <c r="F16" s="10">
        <f t="shared" si="3"/>
        <v>6000</v>
      </c>
      <c r="G16" s="10">
        <f t="shared" si="3"/>
        <v>7500</v>
      </c>
      <c r="H16" s="10">
        <f t="shared" si="3"/>
        <v>11250</v>
      </c>
      <c r="I16" s="10">
        <f t="shared" si="3"/>
        <v>15000</v>
      </c>
      <c r="J16" s="10">
        <f t="shared" si="3"/>
        <v>18750</v>
      </c>
      <c r="K16" s="10">
        <f t="shared" si="3"/>
        <v>22500</v>
      </c>
      <c r="L16" s="10">
        <f t="shared" si="3"/>
        <v>26250</v>
      </c>
    </row>
    <row r="18" spans="2:12" x14ac:dyDescent="0.3">
      <c r="B18" s="76" t="s">
        <v>9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20" spans="2:12" ht="31.2" x14ac:dyDescent="0.3">
      <c r="B20" s="7" t="s">
        <v>5</v>
      </c>
      <c r="C20" s="7">
        <v>100</v>
      </c>
      <c r="D20" s="7">
        <v>200</v>
      </c>
      <c r="E20" s="8">
        <v>300</v>
      </c>
      <c r="F20" s="7">
        <v>400</v>
      </c>
      <c r="G20" s="7">
        <v>500</v>
      </c>
      <c r="H20" s="7">
        <v>750</v>
      </c>
      <c r="I20" s="7">
        <v>1000</v>
      </c>
      <c r="J20" s="7">
        <v>1250</v>
      </c>
      <c r="K20" s="7">
        <v>1500</v>
      </c>
      <c r="L20" s="7">
        <v>1750</v>
      </c>
    </row>
    <row r="21" spans="2:12" x14ac:dyDescent="0.3">
      <c r="B21" s="9">
        <v>24</v>
      </c>
      <c r="C21" s="10">
        <f>C$20*1.5*($B21/24)</f>
        <v>150</v>
      </c>
      <c r="D21" s="10">
        <f t="shared" ref="D21:L21" si="4">D$20*1.5*($B21/24)</f>
        <v>300</v>
      </c>
      <c r="E21" s="10">
        <f t="shared" si="4"/>
        <v>450</v>
      </c>
      <c r="F21" s="10">
        <f t="shared" si="4"/>
        <v>600</v>
      </c>
      <c r="G21" s="10">
        <f t="shared" si="4"/>
        <v>750</v>
      </c>
      <c r="H21" s="10">
        <f t="shared" si="4"/>
        <v>1125</v>
      </c>
      <c r="I21" s="10">
        <f t="shared" si="4"/>
        <v>1500</v>
      </c>
      <c r="J21" s="10">
        <f t="shared" si="4"/>
        <v>1875</v>
      </c>
      <c r="K21" s="10">
        <f t="shared" si="4"/>
        <v>2250</v>
      </c>
      <c r="L21" s="10">
        <f t="shared" si="4"/>
        <v>2625</v>
      </c>
    </row>
    <row r="22" spans="2:12" x14ac:dyDescent="0.3">
      <c r="B22" s="9">
        <v>48</v>
      </c>
      <c r="C22" s="10">
        <f t="shared" ref="C22:L23" si="5">C$20*1.5*($B22/24)</f>
        <v>300</v>
      </c>
      <c r="D22" s="10">
        <f t="shared" si="5"/>
        <v>600</v>
      </c>
      <c r="E22" s="10">
        <f t="shared" si="5"/>
        <v>900</v>
      </c>
      <c r="F22" s="10">
        <f t="shared" si="5"/>
        <v>1200</v>
      </c>
      <c r="G22" s="10">
        <f t="shared" si="5"/>
        <v>1500</v>
      </c>
      <c r="H22" s="10">
        <f t="shared" si="5"/>
        <v>2250</v>
      </c>
      <c r="I22" s="10">
        <f t="shared" si="5"/>
        <v>3000</v>
      </c>
      <c r="J22" s="10">
        <f t="shared" si="5"/>
        <v>3750</v>
      </c>
      <c r="K22" s="10">
        <f t="shared" si="5"/>
        <v>4500</v>
      </c>
      <c r="L22" s="10">
        <f t="shared" si="5"/>
        <v>5250</v>
      </c>
    </row>
    <row r="23" spans="2:12" x14ac:dyDescent="0.3">
      <c r="B23" s="9">
        <v>72</v>
      </c>
      <c r="C23" s="10">
        <f t="shared" si="5"/>
        <v>450</v>
      </c>
      <c r="D23" s="10">
        <f t="shared" si="5"/>
        <v>900</v>
      </c>
      <c r="E23" s="10">
        <f t="shared" si="5"/>
        <v>1350</v>
      </c>
      <c r="F23" s="10">
        <f t="shared" si="5"/>
        <v>1800</v>
      </c>
      <c r="G23" s="10">
        <f t="shared" si="5"/>
        <v>2250</v>
      </c>
      <c r="H23" s="10">
        <f t="shared" si="5"/>
        <v>3375</v>
      </c>
      <c r="I23" s="10">
        <f t="shared" si="5"/>
        <v>4500</v>
      </c>
      <c r="J23" s="10">
        <f t="shared" si="5"/>
        <v>5625</v>
      </c>
      <c r="K23" s="10">
        <f t="shared" si="5"/>
        <v>6750</v>
      </c>
      <c r="L23" s="10">
        <f t="shared" si="5"/>
        <v>7875</v>
      </c>
    </row>
    <row r="24" spans="2:12" x14ac:dyDescent="0.3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x14ac:dyDescent="0.3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12" x14ac:dyDescent="0.3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x14ac:dyDescent="0.3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3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2:12" x14ac:dyDescent="0.3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2:12" x14ac:dyDescent="0.3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2" x14ac:dyDescent="0.3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2:12" x14ac:dyDescent="0.3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2:14" x14ac:dyDescent="0.3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2:14" x14ac:dyDescent="0.3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2:14" x14ac:dyDescent="0.3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14" x14ac:dyDescent="0.3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2:14" x14ac:dyDescent="0.3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2:14" x14ac:dyDescent="0.3"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2:14" x14ac:dyDescent="0.3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2:14" x14ac:dyDescent="0.3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2:14" x14ac:dyDescent="0.3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2:14" x14ac:dyDescent="0.3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4" spans="2:14" x14ac:dyDescent="0.3">
      <c r="B44" s="76" t="s">
        <v>10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6" spans="2:14" ht="46.8" x14ac:dyDescent="0.3">
      <c r="B46" s="3" t="s">
        <v>5</v>
      </c>
      <c r="C46" s="3">
        <v>100</v>
      </c>
      <c r="D46" s="3">
        <v>200</v>
      </c>
      <c r="E46" s="4">
        <v>300</v>
      </c>
      <c r="F46" s="3">
        <v>400</v>
      </c>
      <c r="G46" s="3">
        <v>500</v>
      </c>
      <c r="H46" s="3">
        <v>750</v>
      </c>
      <c r="I46" s="3">
        <v>1000</v>
      </c>
      <c r="J46" s="3">
        <v>1250</v>
      </c>
      <c r="K46" s="3">
        <v>1500</v>
      </c>
      <c r="L46" s="3">
        <v>1750</v>
      </c>
      <c r="N46" s="2" t="s">
        <v>7</v>
      </c>
    </row>
    <row r="47" spans="2:14" x14ac:dyDescent="0.3">
      <c r="B47" s="5">
        <v>4</v>
      </c>
      <c r="C47">
        <f t="shared" ref="C47:C52" si="6">C$46*$N$47*($B47/24)</f>
        <v>400</v>
      </c>
      <c r="D47">
        <f t="shared" ref="D47:L47" si="7">D$46*$N$47*($B47/24)</f>
        <v>800</v>
      </c>
      <c r="E47">
        <f t="shared" si="7"/>
        <v>1200</v>
      </c>
      <c r="F47">
        <f t="shared" si="7"/>
        <v>1600</v>
      </c>
      <c r="G47">
        <f t="shared" si="7"/>
        <v>2000</v>
      </c>
      <c r="H47">
        <f t="shared" si="7"/>
        <v>3000</v>
      </c>
      <c r="I47">
        <f t="shared" si="7"/>
        <v>4000</v>
      </c>
      <c r="J47">
        <f t="shared" si="7"/>
        <v>5000</v>
      </c>
      <c r="K47">
        <f t="shared" si="7"/>
        <v>6000</v>
      </c>
      <c r="L47">
        <f t="shared" si="7"/>
        <v>7000</v>
      </c>
      <c r="N47">
        <v>24</v>
      </c>
    </row>
    <row r="48" spans="2:14" x14ac:dyDescent="0.3">
      <c r="B48" s="5">
        <v>8</v>
      </c>
      <c r="C48">
        <f t="shared" si="6"/>
        <v>800</v>
      </c>
      <c r="D48">
        <f t="shared" ref="D48:L52" si="8">D$46*$N$47*($B48/24)</f>
        <v>1600</v>
      </c>
      <c r="E48">
        <f t="shared" si="8"/>
        <v>2400</v>
      </c>
      <c r="F48">
        <f t="shared" si="8"/>
        <v>3200</v>
      </c>
      <c r="G48">
        <f t="shared" si="8"/>
        <v>4000</v>
      </c>
      <c r="H48">
        <f t="shared" si="8"/>
        <v>6000</v>
      </c>
      <c r="I48">
        <f t="shared" si="8"/>
        <v>8000</v>
      </c>
      <c r="J48">
        <f t="shared" si="8"/>
        <v>10000</v>
      </c>
      <c r="K48">
        <f t="shared" si="8"/>
        <v>12000</v>
      </c>
      <c r="L48">
        <f t="shared" si="8"/>
        <v>14000</v>
      </c>
    </row>
    <row r="49" spans="2:12" x14ac:dyDescent="0.3">
      <c r="B49" s="5">
        <v>12</v>
      </c>
      <c r="C49">
        <f t="shared" si="6"/>
        <v>1200</v>
      </c>
      <c r="D49">
        <f t="shared" si="8"/>
        <v>2400</v>
      </c>
      <c r="E49">
        <f t="shared" si="8"/>
        <v>3600</v>
      </c>
      <c r="F49">
        <f t="shared" si="8"/>
        <v>4800</v>
      </c>
      <c r="G49">
        <f t="shared" si="8"/>
        <v>6000</v>
      </c>
      <c r="H49">
        <f t="shared" si="8"/>
        <v>9000</v>
      </c>
      <c r="I49">
        <f t="shared" si="8"/>
        <v>12000</v>
      </c>
      <c r="J49">
        <f t="shared" si="8"/>
        <v>15000</v>
      </c>
      <c r="K49">
        <f t="shared" si="8"/>
        <v>18000</v>
      </c>
      <c r="L49">
        <f t="shared" si="8"/>
        <v>21000</v>
      </c>
    </row>
    <row r="50" spans="2:12" x14ac:dyDescent="0.3">
      <c r="B50" s="5">
        <v>24</v>
      </c>
      <c r="C50">
        <f t="shared" si="6"/>
        <v>2400</v>
      </c>
      <c r="D50">
        <f t="shared" si="8"/>
        <v>4800</v>
      </c>
      <c r="E50">
        <f t="shared" si="8"/>
        <v>7200</v>
      </c>
      <c r="F50">
        <f t="shared" si="8"/>
        <v>9600</v>
      </c>
      <c r="G50">
        <f t="shared" si="8"/>
        <v>12000</v>
      </c>
      <c r="H50">
        <f t="shared" si="8"/>
        <v>18000</v>
      </c>
      <c r="I50">
        <f t="shared" si="8"/>
        <v>24000</v>
      </c>
      <c r="J50">
        <f t="shared" si="8"/>
        <v>30000</v>
      </c>
      <c r="K50">
        <f t="shared" si="8"/>
        <v>36000</v>
      </c>
      <c r="L50">
        <f t="shared" si="8"/>
        <v>42000</v>
      </c>
    </row>
    <row r="51" spans="2:12" x14ac:dyDescent="0.3">
      <c r="B51" s="5">
        <v>48</v>
      </c>
      <c r="C51">
        <f t="shared" si="6"/>
        <v>4800</v>
      </c>
      <c r="D51">
        <f t="shared" si="8"/>
        <v>9600</v>
      </c>
      <c r="E51">
        <f t="shared" si="8"/>
        <v>14400</v>
      </c>
      <c r="F51">
        <f t="shared" si="8"/>
        <v>19200</v>
      </c>
      <c r="G51">
        <f t="shared" si="8"/>
        <v>24000</v>
      </c>
      <c r="H51">
        <f t="shared" si="8"/>
        <v>36000</v>
      </c>
      <c r="I51">
        <f t="shared" si="8"/>
        <v>48000</v>
      </c>
      <c r="J51">
        <f t="shared" si="8"/>
        <v>60000</v>
      </c>
      <c r="K51">
        <f t="shared" si="8"/>
        <v>72000</v>
      </c>
      <c r="L51">
        <f t="shared" si="8"/>
        <v>84000</v>
      </c>
    </row>
    <row r="52" spans="2:12" x14ac:dyDescent="0.3">
      <c r="B52" s="5">
        <v>72</v>
      </c>
      <c r="C52">
        <f t="shared" si="6"/>
        <v>7200</v>
      </c>
      <c r="D52">
        <f t="shared" si="8"/>
        <v>14400</v>
      </c>
      <c r="E52">
        <f t="shared" si="8"/>
        <v>21600</v>
      </c>
      <c r="F52">
        <f t="shared" si="8"/>
        <v>28800</v>
      </c>
      <c r="G52">
        <f t="shared" si="8"/>
        <v>36000</v>
      </c>
      <c r="H52">
        <f t="shared" si="8"/>
        <v>54000</v>
      </c>
      <c r="I52">
        <f t="shared" si="8"/>
        <v>72000</v>
      </c>
      <c r="J52">
        <f t="shared" si="8"/>
        <v>90000</v>
      </c>
      <c r="K52">
        <f t="shared" si="8"/>
        <v>108000</v>
      </c>
      <c r="L52">
        <f t="shared" si="8"/>
        <v>126000</v>
      </c>
    </row>
    <row r="55" spans="2:12" x14ac:dyDescent="0.3">
      <c r="B55" s="76" t="s">
        <v>11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7" spans="2:12" ht="31.2" x14ac:dyDescent="0.3">
      <c r="B57" s="3" t="s">
        <v>5</v>
      </c>
      <c r="C57" s="3">
        <v>100</v>
      </c>
      <c r="D57" s="3">
        <v>200</v>
      </c>
      <c r="E57" s="4">
        <v>300</v>
      </c>
      <c r="F57" s="3">
        <v>400</v>
      </c>
      <c r="G57" s="3">
        <v>500</v>
      </c>
      <c r="H57" s="3">
        <v>750</v>
      </c>
      <c r="I57" s="3">
        <v>1000</v>
      </c>
      <c r="J57" s="3">
        <v>1250</v>
      </c>
      <c r="K57" s="3">
        <v>1500</v>
      </c>
      <c r="L57" s="3">
        <v>1750</v>
      </c>
    </row>
    <row r="58" spans="2:12" x14ac:dyDescent="0.3">
      <c r="B58" s="5">
        <v>4</v>
      </c>
      <c r="C58">
        <f>C47/10</f>
        <v>40</v>
      </c>
      <c r="D58">
        <f t="shared" ref="D58:L58" si="9">D47/10</f>
        <v>80</v>
      </c>
      <c r="E58">
        <f t="shared" si="9"/>
        <v>120</v>
      </c>
      <c r="F58">
        <f t="shared" si="9"/>
        <v>160</v>
      </c>
      <c r="G58">
        <f t="shared" si="9"/>
        <v>200</v>
      </c>
      <c r="H58">
        <f t="shared" si="9"/>
        <v>300</v>
      </c>
      <c r="I58">
        <f t="shared" si="9"/>
        <v>400</v>
      </c>
      <c r="J58">
        <f t="shared" si="9"/>
        <v>500</v>
      </c>
      <c r="K58">
        <f t="shared" si="9"/>
        <v>600</v>
      </c>
      <c r="L58">
        <f t="shared" si="9"/>
        <v>700</v>
      </c>
    </row>
    <row r="59" spans="2:12" x14ac:dyDescent="0.3">
      <c r="B59" s="5">
        <v>8</v>
      </c>
      <c r="C59">
        <f t="shared" ref="C59:L59" si="10">C48/10</f>
        <v>80</v>
      </c>
      <c r="D59">
        <f t="shared" si="10"/>
        <v>160</v>
      </c>
      <c r="E59">
        <f t="shared" si="10"/>
        <v>240</v>
      </c>
      <c r="F59">
        <f t="shared" si="10"/>
        <v>320</v>
      </c>
      <c r="G59">
        <f t="shared" si="10"/>
        <v>400</v>
      </c>
      <c r="H59">
        <f t="shared" si="10"/>
        <v>600</v>
      </c>
      <c r="I59">
        <f t="shared" si="10"/>
        <v>800</v>
      </c>
      <c r="J59">
        <f t="shared" si="10"/>
        <v>1000</v>
      </c>
      <c r="K59">
        <f t="shared" si="10"/>
        <v>1200</v>
      </c>
      <c r="L59">
        <f t="shared" si="10"/>
        <v>1400</v>
      </c>
    </row>
    <row r="60" spans="2:12" x14ac:dyDescent="0.3">
      <c r="B60" s="5">
        <v>12</v>
      </c>
      <c r="C60">
        <f t="shared" ref="C60:L60" si="11">C49/10</f>
        <v>120</v>
      </c>
      <c r="D60">
        <f t="shared" si="11"/>
        <v>240</v>
      </c>
      <c r="E60">
        <f t="shared" si="11"/>
        <v>360</v>
      </c>
      <c r="F60">
        <f t="shared" si="11"/>
        <v>480</v>
      </c>
      <c r="G60">
        <f t="shared" si="11"/>
        <v>600</v>
      </c>
      <c r="H60">
        <f t="shared" si="11"/>
        <v>900</v>
      </c>
      <c r="I60">
        <f t="shared" si="11"/>
        <v>1200</v>
      </c>
      <c r="J60">
        <f t="shared" si="11"/>
        <v>1500</v>
      </c>
      <c r="K60">
        <f t="shared" si="11"/>
        <v>1800</v>
      </c>
      <c r="L60">
        <f t="shared" si="11"/>
        <v>2100</v>
      </c>
    </row>
    <row r="61" spans="2:12" x14ac:dyDescent="0.3">
      <c r="B61" s="5">
        <v>24</v>
      </c>
      <c r="C61">
        <f t="shared" ref="C61:L61" si="12">C50/10</f>
        <v>240</v>
      </c>
      <c r="D61">
        <f t="shared" si="12"/>
        <v>480</v>
      </c>
      <c r="E61">
        <f t="shared" si="12"/>
        <v>720</v>
      </c>
      <c r="F61">
        <f t="shared" si="12"/>
        <v>960</v>
      </c>
      <c r="G61">
        <f t="shared" si="12"/>
        <v>1200</v>
      </c>
      <c r="H61">
        <f t="shared" si="12"/>
        <v>1800</v>
      </c>
      <c r="I61">
        <f t="shared" si="12"/>
        <v>2400</v>
      </c>
      <c r="J61">
        <f t="shared" si="12"/>
        <v>3000</v>
      </c>
      <c r="K61">
        <f t="shared" si="12"/>
        <v>3600</v>
      </c>
      <c r="L61">
        <f t="shared" si="12"/>
        <v>4200</v>
      </c>
    </row>
    <row r="62" spans="2:12" x14ac:dyDescent="0.3">
      <c r="B62" s="5">
        <v>48</v>
      </c>
      <c r="C62">
        <f t="shared" ref="C62:L62" si="13">C51/10</f>
        <v>480</v>
      </c>
      <c r="D62">
        <f t="shared" si="13"/>
        <v>960</v>
      </c>
      <c r="E62">
        <f t="shared" si="13"/>
        <v>1440</v>
      </c>
      <c r="F62">
        <f t="shared" si="13"/>
        <v>1920</v>
      </c>
      <c r="G62">
        <f t="shared" si="13"/>
        <v>2400</v>
      </c>
      <c r="H62">
        <f t="shared" si="13"/>
        <v>3600</v>
      </c>
      <c r="I62">
        <f t="shared" si="13"/>
        <v>4800</v>
      </c>
      <c r="J62">
        <f t="shared" si="13"/>
        <v>6000</v>
      </c>
      <c r="K62">
        <f t="shared" si="13"/>
        <v>7200</v>
      </c>
      <c r="L62">
        <f t="shared" si="13"/>
        <v>8400</v>
      </c>
    </row>
    <row r="63" spans="2:12" x14ac:dyDescent="0.3">
      <c r="B63" s="5">
        <v>72</v>
      </c>
      <c r="C63">
        <f t="shared" ref="C63:L63" si="14">C52/10</f>
        <v>720</v>
      </c>
      <c r="D63">
        <f t="shared" si="14"/>
        <v>1440</v>
      </c>
      <c r="E63">
        <f t="shared" si="14"/>
        <v>2160</v>
      </c>
      <c r="F63">
        <f t="shared" si="14"/>
        <v>2880</v>
      </c>
      <c r="G63">
        <f t="shared" si="14"/>
        <v>3600</v>
      </c>
      <c r="H63">
        <f t="shared" si="14"/>
        <v>5400</v>
      </c>
      <c r="I63">
        <f t="shared" si="14"/>
        <v>7200</v>
      </c>
      <c r="J63">
        <f t="shared" si="14"/>
        <v>9000</v>
      </c>
      <c r="K63">
        <f t="shared" si="14"/>
        <v>10800</v>
      </c>
      <c r="L63">
        <f t="shared" si="14"/>
        <v>12600</v>
      </c>
    </row>
    <row r="65" spans="2:12" x14ac:dyDescent="0.3">
      <c r="B65" s="76" t="s">
        <v>12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</row>
    <row r="67" spans="2:12" ht="31.2" x14ac:dyDescent="0.3">
      <c r="B67" s="3" t="s">
        <v>5</v>
      </c>
      <c r="C67" s="3">
        <v>100</v>
      </c>
      <c r="D67" s="3">
        <v>200</v>
      </c>
      <c r="E67" s="4">
        <v>300</v>
      </c>
      <c r="F67" s="3">
        <v>400</v>
      </c>
      <c r="G67" s="3">
        <v>500</v>
      </c>
      <c r="H67" s="3">
        <v>750</v>
      </c>
      <c r="I67" s="3">
        <v>1000</v>
      </c>
      <c r="J67" s="3">
        <v>1250</v>
      </c>
      <c r="K67" s="3">
        <v>1500</v>
      </c>
      <c r="L67" s="3">
        <v>1750</v>
      </c>
    </row>
    <row r="68" spans="2:12" x14ac:dyDescent="0.3">
      <c r="B68" s="5">
        <v>4</v>
      </c>
      <c r="C68">
        <f>C47/250</f>
        <v>1.6</v>
      </c>
      <c r="D68">
        <f t="shared" ref="D68:L68" si="15">D47/250</f>
        <v>3.2</v>
      </c>
      <c r="E68">
        <f t="shared" si="15"/>
        <v>4.8</v>
      </c>
      <c r="F68">
        <f t="shared" si="15"/>
        <v>6.4</v>
      </c>
      <c r="G68">
        <f t="shared" si="15"/>
        <v>8</v>
      </c>
      <c r="H68">
        <f t="shared" si="15"/>
        <v>12</v>
      </c>
      <c r="I68">
        <f t="shared" si="15"/>
        <v>16</v>
      </c>
      <c r="J68">
        <f t="shared" si="15"/>
        <v>20</v>
      </c>
      <c r="K68">
        <f t="shared" si="15"/>
        <v>24</v>
      </c>
      <c r="L68">
        <f t="shared" si="15"/>
        <v>28</v>
      </c>
    </row>
    <row r="69" spans="2:12" x14ac:dyDescent="0.3">
      <c r="B69" s="5">
        <v>8</v>
      </c>
      <c r="C69">
        <f t="shared" ref="C69:L73" si="16">C48/250</f>
        <v>3.2</v>
      </c>
      <c r="D69">
        <f t="shared" si="16"/>
        <v>6.4</v>
      </c>
      <c r="E69">
        <f t="shared" si="16"/>
        <v>9.6</v>
      </c>
      <c r="F69">
        <f t="shared" si="16"/>
        <v>12.8</v>
      </c>
      <c r="G69">
        <f t="shared" si="16"/>
        <v>16</v>
      </c>
      <c r="H69">
        <f t="shared" si="16"/>
        <v>24</v>
      </c>
      <c r="I69">
        <f t="shared" si="16"/>
        <v>32</v>
      </c>
      <c r="J69">
        <f t="shared" si="16"/>
        <v>40</v>
      </c>
      <c r="K69">
        <f t="shared" si="16"/>
        <v>48</v>
      </c>
      <c r="L69">
        <f t="shared" si="16"/>
        <v>56</v>
      </c>
    </row>
    <row r="70" spans="2:12" x14ac:dyDescent="0.3">
      <c r="B70" s="5">
        <v>12</v>
      </c>
      <c r="C70">
        <f t="shared" si="16"/>
        <v>4.8</v>
      </c>
      <c r="D70">
        <f t="shared" si="16"/>
        <v>9.6</v>
      </c>
      <c r="E70">
        <f t="shared" si="16"/>
        <v>14.4</v>
      </c>
      <c r="F70">
        <f t="shared" si="16"/>
        <v>19.2</v>
      </c>
      <c r="G70">
        <f t="shared" si="16"/>
        <v>24</v>
      </c>
      <c r="H70">
        <f t="shared" si="16"/>
        <v>36</v>
      </c>
      <c r="I70">
        <f t="shared" si="16"/>
        <v>48</v>
      </c>
      <c r="J70">
        <f t="shared" si="16"/>
        <v>60</v>
      </c>
      <c r="K70">
        <f t="shared" si="16"/>
        <v>72</v>
      </c>
      <c r="L70">
        <f t="shared" si="16"/>
        <v>84</v>
      </c>
    </row>
    <row r="71" spans="2:12" x14ac:dyDescent="0.3">
      <c r="B71" s="5">
        <v>24</v>
      </c>
      <c r="C71">
        <f t="shared" si="16"/>
        <v>9.6</v>
      </c>
      <c r="D71">
        <f t="shared" si="16"/>
        <v>19.2</v>
      </c>
      <c r="E71">
        <f t="shared" si="16"/>
        <v>28.8</v>
      </c>
      <c r="F71">
        <f t="shared" si="16"/>
        <v>38.4</v>
      </c>
      <c r="G71">
        <f t="shared" si="16"/>
        <v>48</v>
      </c>
      <c r="H71">
        <f t="shared" si="16"/>
        <v>72</v>
      </c>
      <c r="I71">
        <f t="shared" si="16"/>
        <v>96</v>
      </c>
      <c r="J71">
        <f t="shared" si="16"/>
        <v>120</v>
      </c>
      <c r="K71">
        <f t="shared" si="16"/>
        <v>144</v>
      </c>
      <c r="L71">
        <f t="shared" si="16"/>
        <v>168</v>
      </c>
    </row>
    <row r="72" spans="2:12" x14ac:dyDescent="0.3">
      <c r="B72" s="5">
        <v>48</v>
      </c>
      <c r="C72">
        <f t="shared" si="16"/>
        <v>19.2</v>
      </c>
      <c r="D72">
        <f t="shared" si="16"/>
        <v>38.4</v>
      </c>
      <c r="E72">
        <f t="shared" si="16"/>
        <v>57.6</v>
      </c>
      <c r="F72">
        <f t="shared" si="16"/>
        <v>76.8</v>
      </c>
      <c r="G72">
        <f t="shared" si="16"/>
        <v>96</v>
      </c>
      <c r="H72">
        <f t="shared" si="16"/>
        <v>144</v>
      </c>
      <c r="I72">
        <f t="shared" si="16"/>
        <v>192</v>
      </c>
      <c r="J72">
        <f t="shared" si="16"/>
        <v>240</v>
      </c>
      <c r="K72">
        <f t="shared" si="16"/>
        <v>288</v>
      </c>
      <c r="L72">
        <f t="shared" si="16"/>
        <v>336</v>
      </c>
    </row>
    <row r="73" spans="2:12" x14ac:dyDescent="0.3">
      <c r="B73" s="5">
        <v>72</v>
      </c>
      <c r="C73">
        <f t="shared" si="16"/>
        <v>28.8</v>
      </c>
      <c r="D73">
        <f t="shared" si="16"/>
        <v>57.6</v>
      </c>
      <c r="E73">
        <f t="shared" si="16"/>
        <v>86.4</v>
      </c>
      <c r="F73">
        <f t="shared" si="16"/>
        <v>115.2</v>
      </c>
      <c r="G73">
        <f t="shared" si="16"/>
        <v>144</v>
      </c>
      <c r="H73">
        <f t="shared" si="16"/>
        <v>216</v>
      </c>
      <c r="I73">
        <f t="shared" si="16"/>
        <v>288</v>
      </c>
      <c r="J73">
        <f t="shared" si="16"/>
        <v>360</v>
      </c>
      <c r="K73">
        <f t="shared" si="16"/>
        <v>432</v>
      </c>
      <c r="L73">
        <f t="shared" si="16"/>
        <v>504</v>
      </c>
    </row>
  </sheetData>
  <mergeCells count="5">
    <mergeCell ref="B11:L11"/>
    <mergeCell ref="B18:L18"/>
    <mergeCell ref="B44:L44"/>
    <mergeCell ref="B55:L55"/>
    <mergeCell ref="B65:L65"/>
  </mergeCells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90D0-5424-B346-A9F1-E3807D5D849C}">
  <dimension ref="C2:C14"/>
  <sheetViews>
    <sheetView workbookViewId="0">
      <selection activeCell="C15" sqref="C15"/>
    </sheetView>
  </sheetViews>
  <sheetFormatPr baseColWidth="10" defaultRowHeight="15.6" x14ac:dyDescent="0.3"/>
  <cols>
    <col min="3" max="3" width="38.5" customWidth="1"/>
  </cols>
  <sheetData>
    <row r="2" spans="3:3" x14ac:dyDescent="0.3">
      <c r="C2" t="s">
        <v>43</v>
      </c>
    </row>
    <row r="3" spans="3:3" x14ac:dyDescent="0.3">
      <c r="C3" t="s">
        <v>25</v>
      </c>
    </row>
    <row r="4" spans="3:3" x14ac:dyDescent="0.3">
      <c r="C4" t="s">
        <v>44</v>
      </c>
    </row>
    <row r="7" spans="3:3" x14ac:dyDescent="0.3">
      <c r="C7" t="s">
        <v>47</v>
      </c>
    </row>
    <row r="8" spans="3:3" x14ac:dyDescent="0.3">
      <c r="C8">
        <v>4</v>
      </c>
    </row>
    <row r="9" spans="3:3" x14ac:dyDescent="0.3">
      <c r="C9">
        <v>8</v>
      </c>
    </row>
    <row r="10" spans="3:3" x14ac:dyDescent="0.3">
      <c r="C10">
        <v>12</v>
      </c>
    </row>
    <row r="11" spans="3:3" x14ac:dyDescent="0.3">
      <c r="C11">
        <v>24</v>
      </c>
    </row>
    <row r="12" spans="3:3" x14ac:dyDescent="0.3">
      <c r="C12">
        <v>36</v>
      </c>
    </row>
    <row r="13" spans="3:3" x14ac:dyDescent="0.3">
      <c r="C13">
        <v>48</v>
      </c>
    </row>
    <row r="14" spans="3:3" x14ac:dyDescent="0.3">
      <c r="C14">
        <v>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Ausfüllbare Tabelle</vt:lpstr>
      <vt:lpstr>Ausfüllbare Tabelle blanco</vt:lpstr>
      <vt:lpstr>Getränke</vt:lpstr>
      <vt:lpstr>Toiletten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Steffen Nils Egon Neuner (sneuner)</cp:lastModifiedBy>
  <dcterms:created xsi:type="dcterms:W3CDTF">2023-07-19T10:47:23Z</dcterms:created>
  <dcterms:modified xsi:type="dcterms:W3CDTF">2024-04-09T11:35:41Z</dcterms:modified>
</cp:coreProperties>
</file>